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070" activeTab="0"/>
  </bookViews>
  <sheets>
    <sheet name="Plan1" sheetId="1" r:id="rId1"/>
  </sheets>
  <definedNames>
    <definedName name="_xlnm.Print_Area" localSheetId="0">'Plan1'!$A$1:$AG$64</definedName>
  </definedNames>
  <calcPr fullCalcOnLoad="1"/>
</workbook>
</file>

<file path=xl/sharedStrings.xml><?xml version="1.0" encoding="utf-8"?>
<sst xmlns="http://schemas.openxmlformats.org/spreadsheetml/2006/main" count="146" uniqueCount="133">
  <si>
    <t>RUBRICAS/ Custos</t>
  </si>
  <si>
    <t>Total  do Item Custo com Ativ. e Eventos e Serviço de Terceiros</t>
  </si>
  <si>
    <t>Objetivos Específicos</t>
  </si>
  <si>
    <t>Período (Mês)² - Custos³ em R$</t>
  </si>
  <si>
    <t>TOTAL</t>
  </si>
  <si>
    <t>Notas e Obs.:</t>
  </si>
  <si>
    <t xml:space="preserve">Eixo¹ </t>
  </si>
  <si>
    <t>²  O período de realização tem como marcador na célula do cronograma com o valor expresso da atividade  (marcar 0,00 nas que houver previsão de atividades sem custos para o período);</t>
  </si>
  <si>
    <t xml:space="preserve">Atividades </t>
  </si>
  <si>
    <t>TOTAL DO PTS</t>
  </si>
  <si>
    <t>¹Eixo: Mobilização, Organização e Fortalecimento Social (MOS); Acompanhamento e Gestão Social da intervenção (AGS); Educação Ambiental e Patrimonial (EAP); Desenvolvimento socioeconômico (DS)</t>
  </si>
  <si>
    <t xml:space="preserve">³ Os Custos discriminados no Cronograma se referem aos Recursos disponíveis para o PTS.  Os demais custos de entes parceiros não incidentes no contrato não aparecem no Cronograma, ficando R$0,00. Poderá ser informado tais valores investido por parceiros no Quadro de Detalhamento da Atividade/Custo.
³ Os Custos discriminados no Cronograma se referem aos Recursos disponíveis para o PTS.  Os demais custos de entes parceiros não incidentes no contratonão aparecem no Cronograma, ficando R$0,00. Poderá ser informado tais valores investido por parceiros no Quadro de Detalhamento da Atividade/Custo. Os custos com RH (horas técnicas com equipe fixa) na atividade não aparece na célula relativa à rubrica de custos Atividades/Eventos, devem ser destacados e informada a soma das despesas com horas de RH no período na célula específica de RH - Equipe Técnica Fixa. Lembrar que o valor de RH poderá ser detalhado no PTS em uma das seguintes formas: a) no Quadro de Detalhamento de Atividades/Custos (valor computado em horas técnicas); b) ou em Quadro no PTS informando as horas técnicas e as atribuições dos profissionais que receberão remuneração fixa Mensal), conforme for o caso escolhido. </t>
  </si>
  <si>
    <t>**Despesas Operacionais Administrativas Até 4,35%; Despesas Financeiras Até 1%; Imprevistos Até 3%; COFINS 3%: PIS/PASEP ISS (*)0,65; ISS – de 2 a 5%; Lucro Total Até 8,00%; Des Ind Total Até 25,00%. Obs. Os valores poderão variar conforme definição do contratante e a depender do tipo de empresa e impostos previstos.</t>
  </si>
  <si>
    <t>Objetivo das Atividades</t>
  </si>
  <si>
    <t>mês 0</t>
  </si>
  <si>
    <t>ENTREGA DO MAPA ILUMINADO COM  OS AFLUENTES DO CÓRREGO CASCAVEL</t>
  </si>
  <si>
    <t>1.1 - Elaborar Representação cartográfica da bacia com identificação da Poligonal contendo o Córrego Cascavel, afluentes, equipamentos sociais, comércio indústria promovendo a visualização sintética do levantamento socioambiental para facilitar as ações do trabalho socioambiental;</t>
  </si>
  <si>
    <t>Entrega do material no tempo estipulado; Qualidade do Mapeamento Socioambiental</t>
  </si>
  <si>
    <t xml:space="preserve"> jan13</t>
  </si>
  <si>
    <t>Mobilização, Organização e Fortalecimento Social, Educação Ambiental e Patrimonial</t>
  </si>
  <si>
    <t>2.1 - Capacitar pessoas para Informar e sensibilizar a população beneficiária por meio de visitas domiciliares censitária, quanto à destinação adequada dos líquidos residuais para a rede de drenagem, quanto ao uso racional da água, redução da produção e destinação adequada de resíduos sólidos e utilização das redes de esgotamento sanitário, e os impactos positivos ambientais, financeiros e na saúde, bem como realizar um diagnóstico das inadequações verificadas para que sejam sanados, retornando para verificação.</t>
  </si>
  <si>
    <t>CURSO DE CAPACITAÇÃO DE AGENTES AMBIENTAIS (visitadores)  PARA DESENVOLVEREM  A EDUCAÇÃO  AMBIENTAL E A EDUCAÇÃO SANITÁRIA EM DOMICILIOS  E COMÉRCIO  QUE MARGEIAM  A ÁREA DE INTERVENÇÃO VIÁRIA DO CÓRREGO  CASCAVEL</t>
  </si>
  <si>
    <t>Educação Ambiental e Patrimonial</t>
  </si>
  <si>
    <t>nº de Certificação de participação no curso para os 30 inscritos; Avaliação do Curso pelos participantes; Avaliação pelo instrutor do nível de aprendizado; Avaliação do desempenho nas visitas práticas;</t>
  </si>
  <si>
    <t>VISITAS DOMICILIARES PARA SENSIBILIZAR A  POPULAÇÃO PARA O USO E MANUTENÇÃO DO SISTEMA DE DRENAGEM  E VERIFICAÇÃO DE INADEQUAÇÕES</t>
  </si>
  <si>
    <t>2.2 - Informar e sensibilizar a população beneficiária por meio de visitas domiciliares censitária, quanto a destinação adequada dos líquidos residuais para a rede de drenagem, quanto ao uso racional da água, redução da produção e destinação adequada de resíduos sólidos e utilização das redes de esgotamento sanitário, e os impactos positivos ambientais, financeiros e na saúde, bem como realizar um diagnóstico das inadequações verificadas para que sejam sanados, retornando nas Revisitas (próxima atividade) para verificação.</t>
  </si>
  <si>
    <t xml:space="preserve">Educação Ambiental e PatrimonialTodos os domicílios visitados e os problemas indicados; Relatório de Avaliação da qualidade da ação pela equipe técnica; Relatório com tabulação de dados de avaliação amostral em alguns domicílios por quadra; </t>
  </si>
  <si>
    <t>2.3 - Obter avaliação do Projeto de Trabalho Social e Verificar nas residências e relatar as possíveis correções de problemas  evidenciados na primeira visita.</t>
  </si>
  <si>
    <t>REVISITAS DOMICILIARES PARA  AVALIAÇÃO DO PTS E SOLUÇÃO DE INADEQUAÇÕES</t>
  </si>
  <si>
    <t xml:space="preserve">Avaliação Positiva dos moradores e comerciantes visitados; Problemas sanados nas casas revisitadas </t>
  </si>
  <si>
    <t>PALESTRAS PARA ESTIMULAR A PRESERVAÇÃO DO PATRIMONIO COLETIVO E INDIVIDUAL A CONSERVAÇÃO E A LIMPEZA DO ESPAÇO PRIVADO E ESPAÇO PÚBLICO – NO ENSINO FUNDAMENTAL 2ª FASE DAS ESCOLAS DA POLIGONAL DO CORREGO CASCAVEL</t>
  </si>
  <si>
    <t>ESA – Educação Ambiental e Patrimonial</t>
  </si>
  <si>
    <t>3.1 - Contribuir para a construção de uma cultura de preservação dos espaços públicos e privados.</t>
  </si>
  <si>
    <t>3.2 - Promover conhecimentos sobre Qualidade de Vida por meio da Educação Ambiental e da Educação Sanitária com a realização de trabalho socioeducativo nas escolas da área de intervenção do programa e com a comunidade, alinhados à Política Nacional de Educação Ambiental e os objetivos previstos nos Parâmetros Curriculares Nacionais PCNs.</t>
  </si>
  <si>
    <t>ATIVIDADE: MINI SEMINÁRIOS NAS ESCOLAS  DE 2ª FASE DO ENSINO FUNDAMENTAL “ËDUCAÇÃO AMBIENTAL E  EDUCAÇÃO PATRIMONIAL: DO DIREITO AO DEVER”</t>
  </si>
  <si>
    <t>A participação de todos os professores e alunos; Relatórios de Avaliação dos participantes.</t>
  </si>
  <si>
    <t>REALIZAÇÃO DE SEMINÁRIOS COM O  TEMA: DESENVOLVIMENTO SUSTENTÁVEL E SANEAMENTO AMBIENTAL URBANO “ NOS COLÉGIOS DE ENSINO MÉDIO DA ÁREA DE INTERVENÇÃO DO CÓRREGO CASCAVEL</t>
  </si>
  <si>
    <t>3.3 - Construir com os alunos das escolas do Ensino Médio Poligonal do Córrego Cascavel a idéia e a pratica do Desenvolvimento Sustentável atendendo o Objetivo de Promover conhecimentos sobre Qualidade de Vida por meio da Educação Ambiental e da Educação Sanitária com a realização de trabalho socioeducativo nas escolas da área de intervenção do programa e com a comunidade, alinhados à Política Nacional de Educação Ambiental e os objetivos previstos nos Parâmetros Curriculares Nacionais PCNs.</t>
  </si>
  <si>
    <t>3.4 - Construir com os alunos das escolas do Ensino Fundamental da 1ª Fase da Poligonal do Córrego Cascavel o despertar de uma consciência ambiental em relação aos resíduos sólidos – LIXO e cuidados com os Recursos Hídricos, Consumo de  ÁGUA, com o Objetivo de Promover conhecimentos sobre Qualidade de Vida por meio da Educação Ambiental e da Educação Sanitária com a realização de trabalho socioeducativo nas escolas da área de intervenção do programa e com a comunidade, alinhados à Política Nacional de Educação Ambiental e os objetivos previstos nos Parâmetros Curriculares Nacionais PCNs.</t>
  </si>
  <si>
    <t>OFICINA 4RS COM MATERIAL A SER REUTILIZÁVEL – ESCOLAS DO ENSINO FUNDAMENTAL DA POLIGONAL DO CÓRREGO CASCAVEL</t>
  </si>
  <si>
    <t>ESA- Educação Ambiental e Patrimonial</t>
  </si>
  <si>
    <t>Número de participantes; Avaliação dos parcitipantes, professores e alunos</t>
  </si>
  <si>
    <t>3.5 - Desenvolver com as crianças da lª fase do Ensino Fundamental das escolas SESI, SANTA CLARA, ESCOLA MUNICIPAL JARBAS JAIME, um conhecimento sobre o Bioma Cerrado.</t>
  </si>
  <si>
    <t>BINGO ECOLÓGICO: DINÂMICA DE EDUCAÇÃO AMBIENTAL  NAS ESCOLAS DE ENSINO FUNDAMENTAL 1ª FASE DAS ESCOLA  POLIGONAL DO CÓRREGO CASCAVEL</t>
  </si>
  <si>
    <t>A participação de todos os professores e alunos; Relatórios de Avaliação dos participantes</t>
  </si>
  <si>
    <t>4.1 - Elaborar e Implantar um Plano de Comunicação, estabelecendo mecanismos de comunicação que assegurem a toda a população o acesso às informações sobre o projeto, com a divulgação das ações, mobilizando os moradores para Participação nas atividades programadas.</t>
  </si>
  <si>
    <t>ELABORAÇÃO  E EXECUÇÃO DO PLANO DE COMUNICAÇÃO SOCIAL</t>
  </si>
  <si>
    <t>Mobilização, Organização e Fortalecimento Social e Educação Ambiental e Patrimonial</t>
  </si>
  <si>
    <t>Nº de veículos de divulgação do PTS;  nº de acesso ao site/rede sociais; .Divulgação e Apoio às ações do TS; Conhecimento do Projeto pela População.</t>
  </si>
  <si>
    <t>4.2 - Convidar a comunidade para apresentar o PTS, as fases, o desenvolvimento as metas a serem alcançadas.</t>
  </si>
  <si>
    <t xml:space="preserve">REUNIÃO COM A COMUNIDADE PARA A APRESENTAÇÃO DO PTS </t>
  </si>
  <si>
    <t>Mobilização, Organização e Fortalecimento Social</t>
  </si>
  <si>
    <t>Participação de 150 pessoas por reunião; Avaliação do evento pela População</t>
  </si>
  <si>
    <t>4.3 - Promover conhecimentos sobre Qualidade de Vida por meio da Educação Ambiental e Educação Sanitária e para a confeccão e distribuição a cada 04 meses de um veiculo midiático, virtual e impresso - Boletim Informativo de Educação e Comunicação, com o propósito de divulgar as ações e educar por meio do próprio Boletim e de um site a ser criado, e outras mídias sociais.</t>
  </si>
  <si>
    <t>EDIÇÃO  06 (SEIS)  BOLETINS INFORMATIVOS</t>
  </si>
  <si>
    <t>Mobilização, Organização e Fortalecimento Social e Organização Comunitária, Educação Ambiental e Patrimonial</t>
  </si>
  <si>
    <t xml:space="preserve">Nº entrega dos Boletins e o nº de acesso ao site.
Qualidade do conteúdo do Boletim e sua capacidade de informação
</t>
  </si>
  <si>
    <t>DIVULGAÇÃO DO  SEMINÀRIO DE EDUCAÇÃO AMBIENTAL – SANEAMENTO AMBIENTAL URBANO</t>
  </si>
  <si>
    <t>4.4 - Divulgar o Seminário com conteúdos de Educação Ambiental e enfoque em Drenagem Urbana, no âmbito municipal com a participação das lideranças, comunidade, CAIXA, setores acadêmicos, representantes do poder público etc, visando estimular uma discussão ampla a cerca das Ações de Responsabilidade dos diversos setores e sociedade quanto a preservação dos recursos hídricos e busca de Possibilidades e Desafios da Drenagem Urbana, com a elaboração de um documento coletivo com recomendações sobre o tema.</t>
  </si>
  <si>
    <t>Disseminação da informação quanto ao Seminário; n. de inscrições preenchidas 400 inscrições; participação de 400 pessoas inscritas.</t>
  </si>
  <si>
    <t>REALIZAÇÃO DO 2º SEMINÀRIO DE EDUCAÇÃO AMBIENTAL – SANEAMENTO AMBIENTAL URBANO</t>
  </si>
  <si>
    <t>Participação dos convidados; Avaliação positiva do evento pelos participantes e um documento propositivo redigido pelos técnicos (gestores) e pelos representantes da academia</t>
  </si>
  <si>
    <t>4.5 - Realizar 2º Seminário com conteúdos de Educação Ambiental e enfoque em Drenagem Urbana, no âmbito municipal com a participação das lideranças, comunidade, CAIXA, setores acadêmicos, representantes do poder público etc, visando estimular uma discussão ampla a cerca da Qualidade de Vida Urbana por meio do Saneamento Ambiental com enfoque na permeabilidade do solo, a preservação dos recursos hídricos e busca de Possibilidades e Desafios da Drenagem Urbana, com a elaboração de um documento coletivo com recomendações sobre o tema.</t>
  </si>
  <si>
    <t>REUNIÃO COM A POPULAÇÃO MORADORA DA POLIGONAL DO CÓRREGO CASCAVEL  POR MEIO DE SUAS LIDERANÇAS PARA DEBATES QUANTO AS OBRAS.</t>
  </si>
  <si>
    <t>4.6 - Oferecer às lideranças, subsídios para discutirem e debaterem sobre a obra de canalização e drenagem</t>
  </si>
  <si>
    <t>Educação Ambiental e Patrimonial e Mobilização, Organização e Fortalecimento Social</t>
  </si>
  <si>
    <t>Participação das lideranças locais; Avaliação dos participantes</t>
  </si>
  <si>
    <t xml:space="preserve">AÇÕES PARA MITIGAR OS TRANSTORNOS DAS OBRAS </t>
  </si>
  <si>
    <t>4.7 - Mitigar os transtornos da obras</t>
  </si>
  <si>
    <t>Acompanhamento da Gestão Social da Intervenção, Educação Ambiental e Patrimonial e Mobilização, Organização e Fortalecimento Social</t>
  </si>
  <si>
    <t>Redução ou inexistência dos transtornos</t>
  </si>
  <si>
    <t>CURSO PARA A COMUNIDADE DE SOBRE EMPREENDEDORISMO</t>
  </si>
  <si>
    <t>5.1 - Promover conhecimentos sobre Qualidade de Vida por meio da Educação Ambiental e da Educação Sanitária com a realização de trabalho socioeducativo nas escolas da área de intervenção do programa e com a comunidade, alinhados à Política Nacional de Educação Ambiental</t>
  </si>
  <si>
    <t>OFICINA  DE CAPACITAÇÃO DE LIDERANÇAS PROFESSORES E AGENTES DE PROGRAMAS SOCIAIS</t>
  </si>
  <si>
    <t>Mobilização, Organização e Fortalecimento Social; Educação Ambiental e Patrimonial</t>
  </si>
  <si>
    <t>Participação das lideranças, professores e demais agentes convidados; Avaliação dos participantes; Avaliação pelo facilitador do evento.</t>
  </si>
  <si>
    <t>6.1 - Propiciar oportunidade aos moradores da Área de Intervenção da Poligonal do Córrego Cascavel de acesso a ferramentas práticas e teóricas para se adquirirem ou aperfeiçoarem suas competências como empreendedores.</t>
  </si>
  <si>
    <t>Participação dos moradores inscritos, Avaliação positiva do evento pelos participantes</t>
  </si>
  <si>
    <t>Desenvolvimento Socioeconômico</t>
  </si>
  <si>
    <t>7.1 - Criar a cultura de separação do óleo para reaproveitamento evitando o comprometimento das redes de saneamento básico por meio do incentivo a participação dos moradores em atividades comunitárias nas escolas</t>
  </si>
  <si>
    <t>DE OLHO NO ÓLEO, RECICLAR É O MELHOR CAMINHO – ECO LAZER</t>
  </si>
  <si>
    <t>A participação das crianças e o envolvimento moradores a questão do destino certo do óleo.</t>
  </si>
  <si>
    <t>ECO LAZER</t>
  </si>
  <si>
    <t>8.1 - Promover a sensibilização e integração da comunidade para as temáticas da educação ambiental e da educação em saúde e qualidade de vida através de atividades recreativas.</t>
  </si>
  <si>
    <t>Mobilização, Organização e Fortalecimento Social, Educação Ambiental e Ptrimonial</t>
  </si>
  <si>
    <t>lista de presença, entrega de relatórios à SEMOB; Avaliação equipe Técnica; Avaliação Parceiros; Avaliação pela População</t>
  </si>
  <si>
    <t>9.1 - Controlar e prevenir o efeito dos possíveis agentes estressantes resultantes da etapa de construção da obra (ruído, deslocamento de caminhões, entre outros) nas áreas impactada pela canalização do córrego Cascavel melhorando a qualidade de vida especialmente da população de 3ª idade.</t>
  </si>
  <si>
    <t>GRUPO DE QUALIDADE DE VIDA E CONTROLE DO STRESS</t>
  </si>
  <si>
    <t>Lista de presença, entrega de relatórios à caixa/ SEMOB</t>
  </si>
  <si>
    <t>10.1 - Desenvolver junto á comunidade o sentido de gestão comunitária das áreas verdes e incentivar instituições e empresas a adotarem /cuidarem de trechos do Córrego Cascavel.</t>
  </si>
  <si>
    <t>GESTÃO COMUNITÁRIA DAS ÁREAS VERDES</t>
  </si>
  <si>
    <t>Acompanhamento e Gestão Social da IntervençãoMobilização, Organização e Fortalecimento Social/Educação Ambiental e Patrimonial</t>
  </si>
  <si>
    <t>número de áreas verdes implementadas/acordos assinados.</t>
  </si>
  <si>
    <t xml:space="preserve">ACOMPANHAMENTO DA(S) FAMÍLIA(S) QUE SERÃO REMOVIDAS </t>
  </si>
  <si>
    <t>11.1 - APOIAR ANTES E POSTERIORMENTE A REMOÇÃO OFERECENDO SUPORTE DE INSERÇÃO SOCIAL.</t>
  </si>
  <si>
    <t>Acompanhamento e Gestão Social da Intervenção</t>
  </si>
  <si>
    <t>Detalhamento da ação a ser elaborado junto ao Parceiro Saneago, vinculando com as ações de Visitas Educativas, Revisitas, e Eco-Lazer.</t>
  </si>
  <si>
    <t xml:space="preserve">início </t>
  </si>
  <si>
    <t>REALIZAÇÃO DE REUNIÃO MENSAL   DA EQUIPE TÉCNICA (PTO DE CONTROLE E SEMINÁRIOS DE CAPACITAÇÃO CONTINUADA)</t>
  </si>
  <si>
    <t>13.1 - Realizar disseminação dos Projetos integrados de obras e social, com ponto de controle e avaliação quanto ao seu andamento e definir os encaminhamentos pelas equipes técnicas da SEMOB, empresa contratada e com participação da equipe técnica da CAIXA, dentre outros técnicos e gestores eventualmente participantes.</t>
  </si>
  <si>
    <t>14.1 - Capacitar 50 professores que atuam nas escolas da área de intervenção do Projeto de Drenagem Urbana Cascavel com certificação pela Secretaria Municipal de Educação</t>
  </si>
  <si>
    <t xml:space="preserve">CURSO DE CAPACITAÇÃO DE MULTIPLICADORES/REEDITORES EM EDUCAÇÃO AMBIENTAL </t>
  </si>
  <si>
    <t>A participação das equipes com devidas apresentações dos possíveis problemas.</t>
  </si>
  <si>
    <t>Número de Participantes; Avaliação dos participantes; Avaliação da Secretaria Municipal de Educação.</t>
  </si>
  <si>
    <t>1 - Elaborar Representação cartográfica da bacia com identificação da Poligonal contendo o Córrego Cascavel, afluentes, equipamentos sociais, comércio indústria promovendo a visualização sintética do levantamento socioambiental para facilitar as ações do trabalho socioambiental.</t>
  </si>
  <si>
    <t xml:space="preserve"> 2 - Informar e sensibilizar a população beneficiária por meio de visitas domiciliares censitária, quanto a destinação adequada dos líquidos residuais para a rede de drenagem, quanto ao uso racional da água, redução da produção e destinação adequada de resíduos sólidos e utilização das redes de esgotamento sanitário, e os impactos positivos ambientais, financeiros e na saúde, bem como realizar um diagnóstico das inadequações verificadas para que sejam sanados, retornando para verificação</t>
  </si>
  <si>
    <t>3 - Promover conhecimentos sobre Qualidade de Vida por meio da Educação Ambiental e Patrimonial e Educação do Trânsito com a realização de trabalho socioeducativo nas escolas da área de intervenção do programa e com a comunidade através de reuniões, oficinas, seminários e do conjunto de atividades socioeducativas alinhadas à Política Nacional de Educação Ambiental (EA nos meios formais e não-formais) e os objetivos previstos nos Parâmetros Curriculares Nacionais PCNs/1997</t>
  </si>
  <si>
    <t xml:space="preserve">4 Elaborar e implementar um Plano de Comunicação que possibilite uma interlocução e participação dos moradores da área de intervenção em seus diferentes níveis socioculturais, visando divulgar as ações da Intervenção física e socioambiental, compartilhar a gestão dos interesses coletivos, com realização de diversas atividades abertas à população </t>
  </si>
  <si>
    <t>5 - Identificar e Capacitar Líderes, Agentes Comunitários, Professores e Monitores Agentes de Programas Sociais tornando-os multiplicadores e reeditores das ações ambientais por meio de oficinas sobre a intervenção e a participação da população na manutenção dos sistemas de drenagem implantados, fomentando a participação democrática na gestão dos interesses coletivos;</t>
  </si>
  <si>
    <t>6 Propiciar oportunidade aos moradores da Área de Intervenção da Poligonal do Córrego Cascavel de acesso a ferramentas práticas e teóricas para se adquirirem ou aperfeiçoarem suas competências como empreendedores.</t>
  </si>
  <si>
    <t>7 Propiciar acesso a cultura a arte e a educação, por meio de atividades de reciclagem que deverão ocorrer dentro das escolas, parques e praças (com os transeuntes e moradores) que se situam às margens da área de intervenção do Córrego Cascavel</t>
  </si>
  <si>
    <t>8  Promover a sensibilização e integração da comunidade para as temáticas da educação ambiental e da educação em saúde e qualidade de vida através de atividades recreativas</t>
  </si>
  <si>
    <t>9 Controlar  e prevenir o efeito dos possíveis agentes estressantes resultantes da etapa de construção da obra (ruído, deslocamento de caminhões, entre outros) na área impactada do córrego Cascavel, vinculando a intervenção com o tema saúde, melhorando a qualidade de vida da população de  modo geral e especialmente os da 3ª idade.</t>
  </si>
  <si>
    <t>10 Desenvolver junto á comunidade o sentido de gestão comunitária das áreas verdes e incentivar instituições e empresas a adotarem /cuidarem de trechos do Córrego Cascavel</t>
  </si>
  <si>
    <t xml:space="preserve">11 Elaborar e Executar o Plano de Reassentamento e Medidas Compensatórias, visando acompanhar a(s) família(s) que serão removidas </t>
  </si>
  <si>
    <t xml:space="preserve">12 Desenvolver trabalho educativo com a população em parceria com o ente responsável pelo manejo dos resíduos sólidos e com a Saneago com relação ao Esgoto (se houver rede), para que tenha um trabalho de orientação quanto aos cuidados direcionado ao esgoto doméstico/comercial separando-o da água pluvial de modo a não haver comprometimento de nenhuma das redes (esgoto e galerias); </t>
  </si>
  <si>
    <t>13 Promover a Gestão das ações sociais necessárias para a consecução da intervenção, incluindo o acompanhamento, a negociação com parceiros e envolvidos, bem como minimizar os aspectos negativos vivenciados pelos beneficiários;</t>
  </si>
  <si>
    <t>14 Contribuir com as Políticas de Educação, Saúde e Educação Ambiental, proporcionando no âmbito do PTS um Curso de Capacitação de profissionais da Educação e Saúde, e eventuais lideranças comunitárias para atuação como multiplicadores/reeditores em Educação Ambiental (PCNs/1997) com foco em Saneamento Ambiental;</t>
  </si>
  <si>
    <t xml:space="preserve">* Este Cronograma consolida/integra no mesmo quadro o Cronograma executivo de Atividades, de Custos, de Desembolso, e de Indicadores específicos por atividade (os indicadores macros deverão ser definidos a partir dos objetivos específicos, em separado no  Quadro de Indicadores para Avaliação de Resultados.
 As atividades acima devem ser alinhadas com a justificativa, os objetivos, e metodologia geral, os quais deverão ser detalhados no Quadro de Detalhamento da Atividades/Custos a ser inserido no item 8 do PTS. </t>
  </si>
  <si>
    <t>*** Reserva em casos em que serão elaborados posteriormente subprojetos participativos e/ou em parceria com outros entes. "Os periodos de liberação de recursos podem sofrer variação dependendo do calendário das ações do Trabalho Social programadas, e conforme calendário de obras de instalação das redes de drenagem, que será antecipadamente comunicado à CAIXA"</t>
  </si>
  <si>
    <t xml:space="preserve">A participação dos alunos </t>
  </si>
  <si>
    <r>
      <t>Indicadores de Avaliação Específicos (</t>
    </r>
    <r>
      <rPr>
        <sz val="10"/>
        <color indexed="8"/>
        <rFont val="Arial"/>
        <family val="2"/>
      </rPr>
      <t>alinhado c/ Indicadores macros dos Objetivos específicos</t>
    </r>
    <r>
      <rPr>
        <b/>
        <sz val="10"/>
        <color indexed="8"/>
        <rFont val="Arial"/>
        <family val="2"/>
      </rPr>
      <t>)</t>
    </r>
  </si>
  <si>
    <r>
      <t>Atividades/ Eventos</t>
    </r>
    <r>
      <rPr>
        <sz val="10"/>
        <color indexed="8"/>
        <rFont val="Arial"/>
        <family val="2"/>
      </rPr>
      <t xml:space="preserve"> (Incluindo Serviço de Terceiros/Consultoria, e demais despesas das respectivas ações)</t>
    </r>
  </si>
  <si>
    <r>
      <t>AVALIAÇÃO DA(S) FAMÍLIA(S)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QUESTIONÁRIO A SER PRENCHIDO NO PÓS MUDANÇA.</t>
    </r>
  </si>
  <si>
    <r>
      <t>Recursos Humanos -</t>
    </r>
    <r>
      <rPr>
        <sz val="10"/>
        <color indexed="8"/>
        <rFont val="Arial"/>
        <family val="2"/>
      </rPr>
      <t xml:space="preserve"> Equipe Técnica Fixa (informar em Quadro à parte)</t>
    </r>
  </si>
  <si>
    <r>
      <t xml:space="preserve">Material de Consumo /pedagógico/comunicação </t>
    </r>
    <r>
      <rPr>
        <sz val="10"/>
        <color indexed="8"/>
        <rFont val="Arial"/>
        <family val="2"/>
      </rPr>
      <t>- para o trabalho da Equipe Técnica Fixa</t>
    </r>
  </si>
  <si>
    <r>
      <t xml:space="preserve">Transporte RH - </t>
    </r>
    <r>
      <rPr>
        <sz val="10"/>
        <color indexed="8"/>
        <rFont val="Arial"/>
        <family val="2"/>
      </rPr>
      <t>Equipe Técnica Fixa</t>
    </r>
  </si>
  <si>
    <r>
      <t xml:space="preserve">Alimentação/Hospedagem RH </t>
    </r>
    <r>
      <rPr>
        <sz val="10"/>
        <color indexed="8"/>
        <rFont val="Arial"/>
        <family val="2"/>
      </rPr>
      <t>- Equipe Técnica Fixa</t>
    </r>
  </si>
  <si>
    <r>
      <t>Material Permanente -</t>
    </r>
    <r>
      <rPr>
        <sz val="10"/>
        <color indexed="8"/>
        <rFont val="Arial"/>
        <family val="2"/>
      </rPr>
      <t xml:space="preserve"> para viabilizar o PTS (especificar em quadro a parte)</t>
    </r>
  </si>
  <si>
    <r>
      <t xml:space="preserve">Plantão Social - </t>
    </r>
    <r>
      <rPr>
        <sz val="10"/>
        <color indexed="8"/>
        <rFont val="Arial"/>
        <family val="2"/>
      </rPr>
      <t>Despesas com estruturação e manutenção na área de intervenção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(especificar em quadro à parte)</t>
    </r>
  </si>
  <si>
    <r>
      <t xml:space="preserve">Avaliação Pós-Ocupação/Satisfação dos Beneficiários
</t>
    </r>
    <r>
      <rPr>
        <sz val="10"/>
        <color indexed="8"/>
        <rFont val="Arial"/>
        <family val="2"/>
      </rPr>
      <t>(especificar em quadro à parte)</t>
    </r>
  </si>
  <si>
    <r>
      <t xml:space="preserve">Reserva Técnica*** </t>
    </r>
    <r>
      <rPr>
        <sz val="10"/>
        <color indexed="8"/>
        <rFont val="Arial"/>
        <family val="2"/>
      </rPr>
      <t>(se for o caso)</t>
    </r>
  </si>
  <si>
    <t>Despesas Indiretas 20%**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</si>
</sst>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0_-;\-* #,##0.000_-;_-* &quot;-&quot;??_-;_-@_-"/>
    <numFmt numFmtId="177" formatCode="_-* #,##0.0000_-;\-* #,##0.0000_-;_-* &quot;-&quot;??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22" fillId="8" borderId="10" xfId="50" applyFont="1" applyFill="1" applyBorder="1" applyAlignment="1">
      <alignment horizontal="center" vertical="center" wrapText="1"/>
      <protection/>
    </xf>
    <xf numFmtId="0" fontId="22" fillId="8" borderId="11" xfId="50" applyFont="1" applyFill="1" applyBorder="1" applyAlignment="1">
      <alignment horizontal="center" vertical="center" wrapText="1"/>
      <protection/>
    </xf>
    <xf numFmtId="17" fontId="22" fillId="8" borderId="11" xfId="50" applyNumberFormat="1" applyFont="1" applyFill="1" applyBorder="1" applyAlignment="1">
      <alignment horizontal="center" vertical="center" wrapText="1"/>
      <protection/>
    </xf>
    <xf numFmtId="0" fontId="22" fillId="8" borderId="11" xfId="50" applyFont="1" applyFill="1" applyBorder="1" applyAlignment="1">
      <alignment vertical="center" wrapText="1"/>
      <protection/>
    </xf>
    <xf numFmtId="17" fontId="22" fillId="8" borderId="11" xfId="50" applyNumberFormat="1" applyFont="1" applyFill="1" applyBorder="1" applyAlignment="1">
      <alignment vertical="center" wrapText="1"/>
      <protection/>
    </xf>
    <xf numFmtId="0" fontId="0" fillId="0" borderId="12" xfId="50" applyFont="1" applyBorder="1" applyAlignment="1">
      <alignment horizontal="center" vertical="center" wrapText="1"/>
      <protection/>
    </xf>
    <xf numFmtId="0" fontId="0" fillId="0" borderId="13" xfId="50" applyFont="1" applyBorder="1" applyAlignment="1">
      <alignment horizontal="center" vertical="center" wrapText="1"/>
      <protection/>
    </xf>
    <xf numFmtId="0" fontId="0" fillId="0" borderId="13" xfId="50" applyFont="1" applyBorder="1" applyAlignment="1">
      <alignment vertical="center" wrapText="1"/>
      <protection/>
    </xf>
    <xf numFmtId="0" fontId="0" fillId="0" borderId="12" xfId="50" applyFont="1" applyBorder="1" applyAlignment="1">
      <alignment vertical="center" wrapText="1"/>
      <protection/>
    </xf>
    <xf numFmtId="0" fontId="0" fillId="0" borderId="14" xfId="50" applyFont="1" applyBorder="1" applyAlignment="1">
      <alignment horizontal="center" vertical="center" wrapText="1"/>
      <protection/>
    </xf>
    <xf numFmtId="0" fontId="0" fillId="0" borderId="14" xfId="50" applyFont="1" applyBorder="1" applyAlignment="1">
      <alignment vertical="center" wrapText="1"/>
      <protection/>
    </xf>
    <xf numFmtId="0" fontId="0" fillId="0" borderId="15" xfId="50" applyFont="1" applyBorder="1" applyAlignment="1">
      <alignment horizontal="center" vertical="center" wrapText="1"/>
      <protection/>
    </xf>
    <xf numFmtId="0" fontId="0" fillId="0" borderId="15" xfId="50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2" fillId="0" borderId="16" xfId="50" applyFont="1" applyFill="1" applyBorder="1" applyAlignment="1">
      <alignment vertical="top" wrapText="1"/>
      <protection/>
    </xf>
    <xf numFmtId="4" fontId="22" fillId="0" borderId="16" xfId="50" applyNumberFormat="1" applyFont="1" applyFill="1" applyBorder="1" applyAlignment="1">
      <alignment vertical="top" wrapText="1"/>
      <protection/>
    </xf>
    <xf numFmtId="4" fontId="23" fillId="0" borderId="16" xfId="50" applyNumberFormat="1" applyFont="1" applyFill="1" applyBorder="1" applyAlignment="1">
      <alignment horizontal="center" wrapText="1"/>
      <protection/>
    </xf>
    <xf numFmtId="4" fontId="23" fillId="0" borderId="17" xfId="50" applyNumberFormat="1" applyFont="1" applyFill="1" applyBorder="1" applyAlignment="1">
      <alignment horizontal="center" wrapText="1"/>
      <protection/>
    </xf>
    <xf numFmtId="4" fontId="22" fillId="16" borderId="12" xfId="50" applyNumberFormat="1" applyFont="1" applyFill="1" applyBorder="1" applyAlignment="1">
      <alignment horizontal="center"/>
      <protection/>
    </xf>
    <xf numFmtId="2" fontId="23" fillId="0" borderId="16" xfId="50" applyNumberFormat="1" applyFont="1" applyFill="1" applyBorder="1" applyAlignment="1">
      <alignment horizontal="center" wrapText="1"/>
      <protection/>
    </xf>
    <xf numFmtId="2" fontId="23" fillId="0" borderId="17" xfId="50" applyNumberFormat="1" applyFont="1" applyFill="1" applyBorder="1" applyAlignment="1">
      <alignment horizontal="center" wrapText="1"/>
      <protection/>
    </xf>
    <xf numFmtId="0" fontId="27" fillId="0" borderId="18" xfId="50" applyFont="1" applyBorder="1">
      <alignment/>
      <protection/>
    </xf>
    <xf numFmtId="0" fontId="26" fillId="0" borderId="18" xfId="50" applyFont="1" applyBorder="1">
      <alignment/>
      <protection/>
    </xf>
    <xf numFmtId="0" fontId="26" fillId="0" borderId="19" xfId="50" applyFont="1" applyBorder="1">
      <alignment/>
      <protection/>
    </xf>
    <xf numFmtId="0" fontId="0" fillId="0" borderId="18" xfId="0" applyFont="1" applyBorder="1" applyAlignment="1">
      <alignment/>
    </xf>
    <xf numFmtId="0" fontId="26" fillId="0" borderId="20" xfId="50" applyFont="1" applyBorder="1">
      <alignment/>
      <protection/>
    </xf>
    <xf numFmtId="171" fontId="0" fillId="0" borderId="13" xfId="54" applyFont="1" applyBorder="1" applyAlignment="1">
      <alignment vertical="center" wrapText="1"/>
    </xf>
    <xf numFmtId="171" fontId="0" fillId="0" borderId="13" xfId="54" applyFont="1" applyBorder="1" applyAlignment="1">
      <alignment horizontal="right" vertical="center" wrapText="1"/>
    </xf>
    <xf numFmtId="171" fontId="0" fillId="0" borderId="21" xfId="54" applyFont="1" applyBorder="1" applyAlignment="1">
      <alignment horizontal="right" vertical="center" wrapText="1"/>
    </xf>
    <xf numFmtId="171" fontId="0" fillId="0" borderId="12" xfId="54" applyFont="1" applyBorder="1" applyAlignment="1">
      <alignment horizontal="right" vertical="center" wrapText="1"/>
    </xf>
    <xf numFmtId="171" fontId="0" fillId="0" borderId="12" xfId="54" applyFont="1" applyBorder="1" applyAlignment="1">
      <alignment vertical="center" wrapText="1"/>
    </xf>
    <xf numFmtId="171" fontId="0" fillId="0" borderId="22" xfId="54" applyFont="1" applyBorder="1" applyAlignment="1">
      <alignment horizontal="right" vertical="center" wrapText="1"/>
    </xf>
    <xf numFmtId="171" fontId="0" fillId="0" borderId="12" xfId="54" applyFont="1" applyBorder="1" applyAlignment="1">
      <alignment horizontal="right" vertical="center"/>
    </xf>
    <xf numFmtId="171" fontId="0" fillId="0" borderId="23" xfId="54" applyFont="1" applyBorder="1" applyAlignment="1">
      <alignment horizontal="center" vertical="center" wrapText="1"/>
    </xf>
    <xf numFmtId="171" fontId="0" fillId="0" borderId="14" xfId="54" applyFont="1" applyBorder="1" applyAlignment="1">
      <alignment horizontal="right" vertical="center" wrapText="1"/>
    </xf>
    <xf numFmtId="171" fontId="0" fillId="0" borderId="24" xfId="54" applyFont="1" applyBorder="1" applyAlignment="1">
      <alignment horizontal="right" vertical="center" wrapText="1"/>
    </xf>
    <xf numFmtId="171" fontId="0" fillId="0" borderId="25" xfId="54" applyFont="1" applyBorder="1" applyAlignment="1">
      <alignment horizontal="right" vertical="center" wrapText="1"/>
    </xf>
    <xf numFmtId="171" fontId="0" fillId="0" borderId="15" xfId="54" applyFont="1" applyBorder="1" applyAlignment="1">
      <alignment vertical="center" wrapText="1"/>
    </xf>
    <xf numFmtId="171" fontId="0" fillId="0" borderId="15" xfId="54" applyFont="1" applyBorder="1" applyAlignment="1">
      <alignment horizontal="right" vertical="center" wrapText="1"/>
    </xf>
    <xf numFmtId="171" fontId="0" fillId="0" borderId="22" xfId="54" applyFont="1" applyBorder="1" applyAlignment="1">
      <alignment vertical="center" wrapText="1"/>
    </xf>
    <xf numFmtId="171" fontId="23" fillId="0" borderId="12" xfId="54" applyFont="1" applyBorder="1" applyAlignment="1">
      <alignment horizontal="right" vertical="center"/>
    </xf>
    <xf numFmtId="171" fontId="0" fillId="0" borderId="12" xfId="54" applyFont="1" applyBorder="1" applyAlignment="1">
      <alignment horizontal="center" vertical="center" wrapText="1"/>
    </xf>
    <xf numFmtId="171" fontId="0" fillId="0" borderId="14" xfId="54" applyFont="1" applyBorder="1" applyAlignment="1">
      <alignment vertical="center" wrapText="1"/>
    </xf>
    <xf numFmtId="171" fontId="0" fillId="0" borderId="0" xfId="54" applyFont="1" applyAlignment="1">
      <alignment horizontal="right" vertical="center"/>
    </xf>
    <xf numFmtId="171" fontId="24" fillId="0" borderId="14" xfId="54" applyFont="1" applyBorder="1" applyAlignment="1">
      <alignment horizontal="center" vertical="center" wrapText="1"/>
    </xf>
    <xf numFmtId="171" fontId="24" fillId="0" borderId="14" xfId="54" applyFont="1" applyBorder="1" applyAlignment="1">
      <alignment horizontal="right" vertical="center" wrapText="1"/>
    </xf>
    <xf numFmtId="171" fontId="24" fillId="0" borderId="26" xfId="54" applyFont="1" applyBorder="1" applyAlignment="1">
      <alignment horizontal="center" vertical="center" wrapText="1"/>
    </xf>
    <xf numFmtId="171" fontId="24" fillId="0" borderId="26" xfId="54" applyFont="1" applyBorder="1" applyAlignment="1">
      <alignment horizontal="right" vertical="center" wrapText="1"/>
    </xf>
    <xf numFmtId="171" fontId="0" fillId="0" borderId="26" xfId="54" applyFont="1" applyBorder="1" applyAlignment="1">
      <alignment horizontal="right" vertical="center" wrapText="1"/>
    </xf>
    <xf numFmtId="171" fontId="0" fillId="0" borderId="27" xfId="54" applyFont="1" applyBorder="1" applyAlignment="1">
      <alignment horizontal="right" vertical="center" wrapText="1"/>
    </xf>
    <xf numFmtId="171" fontId="23" fillId="4" borderId="28" xfId="54" applyFont="1" applyFill="1" applyBorder="1" applyAlignment="1">
      <alignment horizontal="center" wrapText="1"/>
    </xf>
    <xf numFmtId="171" fontId="23" fillId="4" borderId="15" xfId="54" applyFont="1" applyFill="1" applyBorder="1" applyAlignment="1">
      <alignment horizontal="center" wrapText="1"/>
    </xf>
    <xf numFmtId="171" fontId="23" fillId="4" borderId="29" xfId="54" applyFont="1" applyFill="1" applyBorder="1" applyAlignment="1">
      <alignment horizontal="center" wrapText="1"/>
    </xf>
    <xf numFmtId="171" fontId="23" fillId="4" borderId="12" xfId="54" applyFont="1" applyFill="1" applyBorder="1" applyAlignment="1">
      <alignment horizontal="center" wrapText="1"/>
    </xf>
    <xf numFmtId="171" fontId="25" fillId="4" borderId="30" xfId="54" applyFont="1" applyFill="1" applyBorder="1" applyAlignment="1">
      <alignment horizontal="center" wrapText="1"/>
    </xf>
    <xf numFmtId="171" fontId="0" fillId="0" borderId="31" xfId="54" applyFont="1" applyBorder="1" applyAlignment="1">
      <alignment horizontal="right" vertical="center" wrapText="1"/>
    </xf>
    <xf numFmtId="171" fontId="23" fillId="4" borderId="30" xfId="54" applyFont="1" applyFill="1" applyBorder="1" applyAlignment="1">
      <alignment horizontal="center" wrapText="1"/>
    </xf>
    <xf numFmtId="171" fontId="23" fillId="4" borderId="22" xfId="54" applyFont="1" applyFill="1" applyBorder="1" applyAlignment="1">
      <alignment horizontal="center" wrapText="1"/>
    </xf>
    <xf numFmtId="171" fontId="0" fillId="4" borderId="12" xfId="54" applyFont="1" applyFill="1" applyBorder="1" applyAlignment="1">
      <alignment vertical="center" wrapText="1"/>
    </xf>
    <xf numFmtId="171" fontId="0" fillId="0" borderId="12" xfId="54" applyFont="1" applyBorder="1" applyAlignment="1">
      <alignment/>
    </xf>
    <xf numFmtId="171" fontId="23" fillId="4" borderId="21" xfId="54" applyFont="1" applyFill="1" applyBorder="1" applyAlignment="1">
      <alignment horizontal="center" wrapText="1"/>
    </xf>
    <xf numFmtId="171" fontId="23" fillId="4" borderId="32" xfId="54" applyFont="1" applyFill="1" applyBorder="1" applyAlignment="1">
      <alignment horizontal="center" wrapText="1"/>
    </xf>
    <xf numFmtId="171" fontId="23" fillId="4" borderId="26" xfId="54" applyFont="1" applyFill="1" applyBorder="1" applyAlignment="1">
      <alignment horizontal="center" wrapText="1"/>
    </xf>
    <xf numFmtId="171" fontId="0" fillId="0" borderId="18" xfId="0" applyNumberFormat="1" applyFont="1" applyBorder="1" applyAlignment="1">
      <alignment/>
    </xf>
    <xf numFmtId="177" fontId="26" fillId="0" borderId="33" xfId="54" applyNumberFormat="1" applyFont="1" applyBorder="1" applyAlignment="1">
      <alignment vertical="center"/>
    </xf>
    <xf numFmtId="177" fontId="26" fillId="0" borderId="18" xfId="54" applyNumberFormat="1" applyFont="1" applyBorder="1" applyAlignment="1">
      <alignment/>
    </xf>
    <xf numFmtId="177" fontId="26" fillId="0" borderId="33" xfId="54" applyNumberFormat="1" applyFont="1" applyBorder="1" applyAlignment="1">
      <alignment/>
    </xf>
    <xf numFmtId="177" fontId="26" fillId="0" borderId="33" xfId="54" applyNumberFormat="1" applyFont="1" applyFill="1" applyBorder="1" applyAlignment="1">
      <alignment/>
    </xf>
    <xf numFmtId="177" fontId="0" fillId="0" borderId="18" xfId="54" applyNumberFormat="1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171" fontId="0" fillId="0" borderId="18" xfId="54" applyFont="1" applyBorder="1" applyAlignment="1">
      <alignment/>
    </xf>
    <xf numFmtId="4" fontId="19" fillId="0" borderId="16" xfId="50" applyNumberFormat="1" applyFont="1" applyBorder="1">
      <alignment/>
      <protection/>
    </xf>
    <xf numFmtId="0" fontId="22" fillId="22" borderId="30" xfId="50" applyFont="1" applyFill="1" applyBorder="1" applyAlignment="1">
      <alignment vertical="top" wrapText="1"/>
      <protection/>
    </xf>
    <xf numFmtId="0" fontId="22" fillId="22" borderId="12" xfId="50" applyFont="1" applyFill="1" applyBorder="1" applyAlignment="1">
      <alignment vertical="top" wrapText="1"/>
      <protection/>
    </xf>
    <xf numFmtId="0" fontId="22" fillId="22" borderId="22" xfId="50" applyFont="1" applyFill="1" applyBorder="1" applyAlignment="1">
      <alignment vertical="top" wrapText="1"/>
      <protection/>
    </xf>
    <xf numFmtId="0" fontId="20" fillId="0" borderId="20" xfId="50" applyFont="1" applyBorder="1" applyAlignment="1">
      <alignment horizontal="left" vertical="top" wrapText="1"/>
      <protection/>
    </xf>
    <xf numFmtId="0" fontId="20" fillId="0" borderId="34" xfId="50" applyFont="1" applyBorder="1" applyAlignment="1">
      <alignment horizontal="left" vertical="top" wrapText="1"/>
      <protection/>
    </xf>
    <xf numFmtId="0" fontId="20" fillId="0" borderId="33" xfId="50" applyFont="1" applyBorder="1" applyAlignment="1">
      <alignment horizontal="left" vertical="top" wrapText="1"/>
      <protection/>
    </xf>
    <xf numFmtId="0" fontId="20" fillId="0" borderId="35" xfId="50" applyFont="1" applyBorder="1" applyAlignment="1">
      <alignment horizontal="left" vertical="top" wrapText="1"/>
      <protection/>
    </xf>
    <xf numFmtId="0" fontId="20" fillId="0" borderId="36" xfId="50" applyFont="1" applyBorder="1" applyAlignment="1">
      <alignment horizontal="left" vertical="top" wrapText="1"/>
      <protection/>
    </xf>
    <xf numFmtId="0" fontId="20" fillId="0" borderId="37" xfId="50" applyFont="1" applyBorder="1" applyAlignment="1">
      <alignment horizontal="left" vertical="top" wrapText="1"/>
      <protection/>
    </xf>
    <xf numFmtId="0" fontId="20" fillId="0" borderId="17" xfId="50" applyFont="1" applyBorder="1" applyAlignment="1">
      <alignment horizontal="left" vertical="top" wrapText="1"/>
      <protection/>
    </xf>
    <xf numFmtId="0" fontId="20" fillId="0" borderId="38" xfId="50" applyFont="1" applyBorder="1" applyAlignment="1">
      <alignment horizontal="left" vertical="top" wrapText="1"/>
      <protection/>
    </xf>
    <xf numFmtId="0" fontId="20" fillId="0" borderId="39" xfId="50" applyFont="1" applyBorder="1" applyAlignment="1">
      <alignment horizontal="left" vertical="top" wrapText="1"/>
      <protection/>
    </xf>
    <xf numFmtId="0" fontId="20" fillId="0" borderId="40" xfId="50" applyFont="1" applyBorder="1" applyAlignment="1">
      <alignment horizontal="left" vertical="top" wrapText="1"/>
      <protection/>
    </xf>
    <xf numFmtId="0" fontId="20" fillId="0" borderId="0" xfId="50" applyFont="1" applyBorder="1" applyAlignment="1">
      <alignment horizontal="left" vertical="top" wrapText="1"/>
      <protection/>
    </xf>
    <xf numFmtId="0" fontId="20" fillId="0" borderId="41" xfId="50" applyFont="1" applyBorder="1" applyAlignment="1">
      <alignment horizontal="left" vertical="top" wrapText="1"/>
      <protection/>
    </xf>
    <xf numFmtId="0" fontId="22" fillId="16" borderId="32" xfId="50" applyFont="1" applyFill="1" applyBorder="1" applyAlignment="1">
      <alignment vertical="top" wrapText="1"/>
      <protection/>
    </xf>
    <xf numFmtId="0" fontId="22" fillId="16" borderId="26" xfId="50" applyFont="1" applyFill="1" applyBorder="1" applyAlignment="1">
      <alignment vertical="top" wrapText="1"/>
      <protection/>
    </xf>
    <xf numFmtId="0" fontId="22" fillId="16" borderId="27" xfId="50" applyFont="1" applyFill="1" applyBorder="1" applyAlignment="1">
      <alignment vertical="top" wrapText="1"/>
      <protection/>
    </xf>
    <xf numFmtId="0" fontId="22" fillId="8" borderId="10" xfId="50" applyFont="1" applyFill="1" applyBorder="1" applyAlignment="1">
      <alignment wrapText="1"/>
      <protection/>
    </xf>
    <xf numFmtId="0" fontId="22" fillId="8" borderId="10" xfId="50" applyFont="1" applyFill="1" applyBorder="1" applyAlignment="1">
      <alignment horizontal="center" vertical="center" wrapText="1"/>
      <protection/>
    </xf>
    <xf numFmtId="0" fontId="22" fillId="8" borderId="11" xfId="50" applyFont="1" applyFill="1" applyBorder="1" applyAlignment="1">
      <alignment horizontal="center" vertical="center" wrapText="1"/>
      <protection/>
    </xf>
    <xf numFmtId="0" fontId="0" fillId="0" borderId="12" xfId="50" applyFont="1" applyBorder="1" applyAlignment="1">
      <alignment horizontal="center" vertical="center" wrapText="1"/>
      <protection/>
    </xf>
    <xf numFmtId="0" fontId="22" fillId="22" borderId="42" xfId="50" applyFont="1" applyFill="1" applyBorder="1" applyAlignment="1">
      <alignment horizontal="center" vertical="center" wrapText="1"/>
      <protection/>
    </xf>
    <xf numFmtId="0" fontId="22" fillId="22" borderId="43" xfId="50" applyFont="1" applyFill="1" applyBorder="1" applyAlignment="1">
      <alignment horizontal="center" vertical="center" wrapText="1"/>
      <protection/>
    </xf>
    <xf numFmtId="0" fontId="22" fillId="22" borderId="44" xfId="50" applyFont="1" applyFill="1" applyBorder="1" applyAlignment="1">
      <alignment horizontal="center" vertical="center" wrapText="1"/>
      <protection/>
    </xf>
    <xf numFmtId="0" fontId="22" fillId="22" borderId="45" xfId="50" applyFont="1" applyFill="1" applyBorder="1" applyAlignment="1">
      <alignment horizontal="center" vertical="center" wrapText="1"/>
      <protection/>
    </xf>
    <xf numFmtId="0" fontId="22" fillId="16" borderId="28" xfId="50" applyFont="1" applyFill="1" applyBorder="1" applyAlignment="1">
      <alignment vertical="top" wrapText="1"/>
      <protection/>
    </xf>
    <xf numFmtId="0" fontId="22" fillId="16" borderId="14" xfId="50" applyFont="1" applyFill="1" applyBorder="1" applyAlignment="1">
      <alignment vertical="top" wrapText="1"/>
      <protection/>
    </xf>
    <xf numFmtId="0" fontId="22" fillId="16" borderId="23" xfId="50" applyFont="1" applyFill="1" applyBorder="1" applyAlignment="1">
      <alignment vertical="top" wrapText="1"/>
      <protection/>
    </xf>
    <xf numFmtId="0" fontId="22" fillId="8" borderId="44" xfId="50" applyFont="1" applyFill="1" applyBorder="1" applyAlignment="1">
      <alignment horizontal="center" vertical="center" wrapText="1"/>
      <protection/>
    </xf>
    <xf numFmtId="0" fontId="22" fillId="22" borderId="30" xfId="50" applyFont="1" applyFill="1" applyBorder="1" applyAlignment="1">
      <alignment horizontal="left" vertical="top" wrapText="1"/>
      <protection/>
    </xf>
    <xf numFmtId="0" fontId="22" fillId="22" borderId="12" xfId="50" applyFont="1" applyFill="1" applyBorder="1" applyAlignment="1">
      <alignment horizontal="left" vertical="top" wrapText="1"/>
      <protection/>
    </xf>
    <xf numFmtId="0" fontId="22" fillId="22" borderId="22" xfId="50" applyFont="1" applyFill="1" applyBorder="1" applyAlignment="1">
      <alignment horizontal="left"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tabSelected="1" view="pageBreakPreview" zoomScale="80" zoomScaleNormal="85" zoomScaleSheetLayoutView="80" zoomScalePageLayoutView="0" workbookViewId="0" topLeftCell="A1">
      <pane xSplit="7" ySplit="3" topLeftCell="AC28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G31" sqref="AG31"/>
    </sheetView>
  </sheetViews>
  <sheetFormatPr defaultColWidth="13.8515625" defaultRowHeight="12.75"/>
  <cols>
    <col min="1" max="33" width="13.8515625" style="27" customWidth="1"/>
    <col min="34" max="34" width="13.8515625" style="71" customWidth="1"/>
    <col min="35" max="35" width="14.00390625" style="73" customWidth="1"/>
    <col min="36" max="41" width="13.8515625" style="27" hidden="1" customWidth="1"/>
    <col min="42" max="16384" width="13.8515625" style="27" customWidth="1"/>
  </cols>
  <sheetData>
    <row r="1" spans="1:34" ht="9" customHeight="1" thickBo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68"/>
    </row>
    <row r="2" spans="1:34" ht="34.5" customHeight="1" thickBot="1">
      <c r="A2" s="28"/>
      <c r="B2" s="96" t="s">
        <v>0</v>
      </c>
      <c r="C2" s="96" t="s">
        <v>2</v>
      </c>
      <c r="D2" s="97" t="s">
        <v>13</v>
      </c>
      <c r="E2" s="96" t="s">
        <v>8</v>
      </c>
      <c r="F2" s="96" t="s">
        <v>121</v>
      </c>
      <c r="G2" s="96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5" t="s">
        <v>3</v>
      </c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69"/>
    </row>
    <row r="3" spans="1:34" ht="36" customHeight="1" thickBot="1">
      <c r="A3" s="28"/>
      <c r="B3" s="96"/>
      <c r="C3" s="97"/>
      <c r="D3" s="106"/>
      <c r="E3" s="97"/>
      <c r="F3" s="97"/>
      <c r="G3" s="97"/>
      <c r="H3" s="2" t="s">
        <v>14</v>
      </c>
      <c r="I3" s="3">
        <v>36892</v>
      </c>
      <c r="J3" s="3">
        <v>37288</v>
      </c>
      <c r="K3" s="3">
        <v>37681</v>
      </c>
      <c r="L3" s="3">
        <v>38078</v>
      </c>
      <c r="M3" s="3">
        <v>38473</v>
      </c>
      <c r="N3" s="3">
        <v>38869</v>
      </c>
      <c r="O3" s="3">
        <v>39264</v>
      </c>
      <c r="P3" s="3">
        <v>39661</v>
      </c>
      <c r="Q3" s="3">
        <v>40057</v>
      </c>
      <c r="R3" s="3">
        <v>40452</v>
      </c>
      <c r="S3" s="3">
        <v>40848</v>
      </c>
      <c r="T3" s="3">
        <v>41244</v>
      </c>
      <c r="U3" s="4" t="s">
        <v>18</v>
      </c>
      <c r="V3" s="5">
        <v>41671</v>
      </c>
      <c r="W3" s="5">
        <v>42064</v>
      </c>
      <c r="X3" s="5">
        <v>42461</v>
      </c>
      <c r="Y3" s="5">
        <v>42856</v>
      </c>
      <c r="Z3" s="5">
        <v>43252</v>
      </c>
      <c r="AA3" s="5">
        <v>43647</v>
      </c>
      <c r="AB3" s="5">
        <v>44044</v>
      </c>
      <c r="AC3" s="5">
        <v>44440</v>
      </c>
      <c r="AD3" s="5">
        <v>44835</v>
      </c>
      <c r="AE3" s="5">
        <v>45231</v>
      </c>
      <c r="AF3" s="5">
        <v>45627</v>
      </c>
      <c r="AG3" s="2" t="s">
        <v>4</v>
      </c>
      <c r="AH3" s="69"/>
    </row>
    <row r="4" spans="1:35" ht="123.75" customHeight="1">
      <c r="A4" s="28"/>
      <c r="B4" s="99" t="s">
        <v>122</v>
      </c>
      <c r="C4" s="6" t="s">
        <v>104</v>
      </c>
      <c r="D4" s="7" t="s">
        <v>16</v>
      </c>
      <c r="E4" s="8" t="s">
        <v>15</v>
      </c>
      <c r="F4" s="8" t="s">
        <v>17</v>
      </c>
      <c r="G4" s="8" t="s">
        <v>19</v>
      </c>
      <c r="H4" s="29"/>
      <c r="I4" s="30">
        <v>3500</v>
      </c>
      <c r="J4" s="30">
        <v>3500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1"/>
      <c r="AG4" s="32">
        <v>7000</v>
      </c>
      <c r="AH4" s="67">
        <f>SUM(I4:AF4)</f>
        <v>7000</v>
      </c>
      <c r="AI4" s="72" t="str">
        <f>IF(AG4=AH4,"ok","erro")</f>
        <v>ok</v>
      </c>
    </row>
    <row r="5" spans="1:35" ht="185.25" customHeight="1">
      <c r="A5" s="28"/>
      <c r="B5" s="100"/>
      <c r="C5" s="98" t="s">
        <v>105</v>
      </c>
      <c r="D5" s="6" t="s">
        <v>20</v>
      </c>
      <c r="E5" s="9" t="s">
        <v>21</v>
      </c>
      <c r="F5" s="9" t="s">
        <v>23</v>
      </c>
      <c r="G5" s="8" t="s">
        <v>22</v>
      </c>
      <c r="H5" s="33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0"/>
      <c r="U5" s="30"/>
      <c r="V5" s="30"/>
      <c r="W5" s="30"/>
      <c r="X5" s="30"/>
      <c r="Y5" s="30">
        <v>9118</v>
      </c>
      <c r="Z5" s="30"/>
      <c r="AA5" s="30"/>
      <c r="AB5" s="30"/>
      <c r="AC5" s="30"/>
      <c r="AD5" s="30"/>
      <c r="AE5" s="30"/>
      <c r="AF5" s="31"/>
      <c r="AG5" s="32">
        <v>9118</v>
      </c>
      <c r="AH5" s="67">
        <f aca="true" t="shared" si="0" ref="AH5:AH29">SUM(I5:AF5)</f>
        <v>9118</v>
      </c>
      <c r="AI5" s="72" t="str">
        <f>IF(AG5=AH5,"ok","erro")</f>
        <v>ok</v>
      </c>
    </row>
    <row r="6" spans="1:35" ht="141" customHeight="1">
      <c r="A6" s="28"/>
      <c r="B6" s="100"/>
      <c r="C6" s="98"/>
      <c r="D6" s="6" t="s">
        <v>25</v>
      </c>
      <c r="E6" s="9" t="s">
        <v>24</v>
      </c>
      <c r="F6" s="9" t="s">
        <v>26</v>
      </c>
      <c r="G6" s="9" t="s">
        <v>22</v>
      </c>
      <c r="H6" s="33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>
        <f>ROUND($AG$6/3,2)</f>
        <v>37231.67</v>
      </c>
      <c r="AA6" s="32">
        <f>ROUND($AG$6/3,2)</f>
        <v>37231.67</v>
      </c>
      <c r="AB6" s="32">
        <f>ROUND($AG$6/3,2)-0.01</f>
        <v>37231.659999999996</v>
      </c>
      <c r="AC6" s="32"/>
      <c r="AD6" s="32"/>
      <c r="AE6" s="32"/>
      <c r="AF6" s="34"/>
      <c r="AG6" s="35">
        <v>111695</v>
      </c>
      <c r="AH6" s="67">
        <f t="shared" si="0"/>
        <v>111695</v>
      </c>
      <c r="AI6" s="72" t="str">
        <f>IF(AG6=AH6,"ok","erro")</f>
        <v>ok</v>
      </c>
    </row>
    <row r="7" spans="1:35" ht="55.5" customHeight="1" thickBot="1">
      <c r="A7" s="28"/>
      <c r="B7" s="100"/>
      <c r="C7" s="98"/>
      <c r="D7" s="10" t="s">
        <v>27</v>
      </c>
      <c r="E7" s="11" t="s">
        <v>28</v>
      </c>
      <c r="F7" s="10" t="s">
        <v>29</v>
      </c>
      <c r="G7" s="8" t="s">
        <v>22</v>
      </c>
      <c r="H7" s="36"/>
      <c r="I7" s="37"/>
      <c r="J7" s="38"/>
      <c r="K7" s="37"/>
      <c r="L7" s="37"/>
      <c r="M7" s="37"/>
      <c r="N7" s="37"/>
      <c r="O7" s="37"/>
      <c r="P7" s="39"/>
      <c r="Q7" s="39"/>
      <c r="R7" s="39"/>
      <c r="S7" s="39"/>
      <c r="T7" s="39"/>
      <c r="U7" s="30"/>
      <c r="V7" s="30"/>
      <c r="W7" s="30"/>
      <c r="X7" s="30"/>
      <c r="Y7" s="30"/>
      <c r="Z7" s="30"/>
      <c r="AA7" s="30"/>
      <c r="AB7" s="30"/>
      <c r="AC7" s="30">
        <f>ROUND($AG$7/3,2)</f>
        <v>3231.67</v>
      </c>
      <c r="AD7" s="30">
        <f>ROUND($AG$7/3,2)</f>
        <v>3231.67</v>
      </c>
      <c r="AE7" s="30">
        <f>ROUND($AG$7/3,2)-0.01</f>
        <v>3231.66</v>
      </c>
      <c r="AF7" s="31"/>
      <c r="AG7" s="32">
        <v>9695</v>
      </c>
      <c r="AH7" s="67">
        <f t="shared" si="0"/>
        <v>9695</v>
      </c>
      <c r="AI7" s="74" t="str">
        <f aca="true" t="shared" si="1" ref="AI7:AI29">IF(AG7=AH7,"ok","erro")</f>
        <v>ok</v>
      </c>
    </row>
    <row r="8" spans="1:35" ht="73.5" customHeight="1">
      <c r="A8" s="28"/>
      <c r="B8" s="100"/>
      <c r="C8" s="98" t="s">
        <v>106</v>
      </c>
      <c r="D8" s="12" t="s">
        <v>32</v>
      </c>
      <c r="E8" s="13" t="s">
        <v>30</v>
      </c>
      <c r="F8" s="14" t="s">
        <v>120</v>
      </c>
      <c r="G8" s="8" t="s">
        <v>31</v>
      </c>
      <c r="H8" s="40"/>
      <c r="I8" s="41"/>
      <c r="J8" s="41"/>
      <c r="K8" s="41"/>
      <c r="L8" s="41"/>
      <c r="M8" s="41"/>
      <c r="N8" s="41">
        <f>ROUND($AG$8/3,2)</f>
        <v>6083.33</v>
      </c>
      <c r="O8" s="41">
        <f>ROUND($AG$8/3,2)</f>
        <v>6083.33</v>
      </c>
      <c r="P8" s="41">
        <f>ROUND($AG$8/3,2)+0.01</f>
        <v>6083.34</v>
      </c>
      <c r="Q8" s="32"/>
      <c r="R8" s="32"/>
      <c r="S8" s="32"/>
      <c r="T8" s="32"/>
      <c r="U8" s="33"/>
      <c r="V8" s="33"/>
      <c r="W8" s="32"/>
      <c r="X8" s="32"/>
      <c r="Y8" s="32"/>
      <c r="Z8" s="33"/>
      <c r="AA8" s="33"/>
      <c r="AB8" s="33"/>
      <c r="AC8" s="33"/>
      <c r="AD8" s="33"/>
      <c r="AE8" s="33"/>
      <c r="AF8" s="42"/>
      <c r="AG8" s="32">
        <v>18250</v>
      </c>
      <c r="AH8" s="67">
        <f t="shared" si="0"/>
        <v>18250</v>
      </c>
      <c r="AI8" s="74" t="str">
        <f t="shared" si="1"/>
        <v>ok</v>
      </c>
    </row>
    <row r="9" spans="1:35" ht="113.25" customHeight="1">
      <c r="A9" s="28"/>
      <c r="B9" s="100"/>
      <c r="C9" s="98"/>
      <c r="D9" s="6" t="s">
        <v>33</v>
      </c>
      <c r="E9" s="14" t="s">
        <v>34</v>
      </c>
      <c r="F9" s="15" t="s">
        <v>35</v>
      </c>
      <c r="G9" s="15" t="s">
        <v>22</v>
      </c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  <c r="V9" s="33"/>
      <c r="W9" s="32">
        <v>5490</v>
      </c>
      <c r="X9" s="32">
        <v>5490</v>
      </c>
      <c r="Y9" s="32">
        <v>5490</v>
      </c>
      <c r="Z9" s="33"/>
      <c r="AA9" s="33"/>
      <c r="AB9" s="33"/>
      <c r="AC9" s="33"/>
      <c r="AD9" s="33"/>
      <c r="AE9" s="33"/>
      <c r="AF9" s="42"/>
      <c r="AG9" s="43">
        <v>16470</v>
      </c>
      <c r="AH9" s="67">
        <f t="shared" si="0"/>
        <v>16470</v>
      </c>
      <c r="AI9" s="72" t="str">
        <f t="shared" si="1"/>
        <v>ok</v>
      </c>
    </row>
    <row r="10" spans="1:35" ht="134.25" customHeight="1">
      <c r="A10" s="28"/>
      <c r="B10" s="100"/>
      <c r="C10" s="98"/>
      <c r="D10" s="6" t="s">
        <v>37</v>
      </c>
      <c r="E10" s="9" t="s">
        <v>36</v>
      </c>
      <c r="F10" s="9" t="s">
        <v>35</v>
      </c>
      <c r="G10" s="6" t="s">
        <v>22</v>
      </c>
      <c r="H10" s="4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v>7365</v>
      </c>
      <c r="V10" s="32">
        <v>7365</v>
      </c>
      <c r="W10" s="32">
        <v>7365</v>
      </c>
      <c r="X10" s="32">
        <v>7365</v>
      </c>
      <c r="Y10" s="32"/>
      <c r="Z10" s="32"/>
      <c r="AA10" s="32"/>
      <c r="AB10" s="32"/>
      <c r="AC10" s="32"/>
      <c r="AD10" s="30"/>
      <c r="AE10" s="30"/>
      <c r="AF10" s="31"/>
      <c r="AG10" s="43">
        <v>29460</v>
      </c>
      <c r="AH10" s="67">
        <f t="shared" si="0"/>
        <v>29460</v>
      </c>
      <c r="AI10" s="72" t="str">
        <f t="shared" si="1"/>
        <v>ok</v>
      </c>
    </row>
    <row r="11" spans="1:35" ht="169.5" customHeight="1">
      <c r="A11" s="28"/>
      <c r="B11" s="100"/>
      <c r="C11" s="98"/>
      <c r="D11" s="6" t="s">
        <v>38</v>
      </c>
      <c r="E11" s="9" t="s">
        <v>39</v>
      </c>
      <c r="F11" s="9" t="s">
        <v>41</v>
      </c>
      <c r="G11" s="9" t="s">
        <v>40</v>
      </c>
      <c r="H11" s="44"/>
      <c r="I11" s="32"/>
      <c r="J11" s="32"/>
      <c r="K11" s="32"/>
      <c r="L11" s="32"/>
      <c r="M11" s="32"/>
      <c r="N11" s="30"/>
      <c r="O11" s="30"/>
      <c r="P11" s="30"/>
      <c r="Q11" s="30">
        <f>+R11</f>
        <v>10985</v>
      </c>
      <c r="R11" s="30">
        <v>10985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G11" s="35">
        <v>21970</v>
      </c>
      <c r="AH11" s="67">
        <f t="shared" si="0"/>
        <v>21970</v>
      </c>
      <c r="AI11" s="72" t="str">
        <f t="shared" si="1"/>
        <v>ok</v>
      </c>
    </row>
    <row r="12" spans="1:35" ht="204">
      <c r="A12" s="28"/>
      <c r="B12" s="100"/>
      <c r="C12" s="98"/>
      <c r="D12" s="6" t="s">
        <v>42</v>
      </c>
      <c r="E12" s="9" t="s">
        <v>43</v>
      </c>
      <c r="F12" s="9" t="s">
        <v>44</v>
      </c>
      <c r="G12" s="6" t="s">
        <v>22</v>
      </c>
      <c r="H12" s="44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>
        <v>3550.6</v>
      </c>
      <c r="T12" s="32">
        <v>3550.6</v>
      </c>
      <c r="U12" s="30">
        <v>3550.6</v>
      </c>
      <c r="V12" s="30">
        <v>3550.6</v>
      </c>
      <c r="W12" s="30">
        <v>3550.6</v>
      </c>
      <c r="X12" s="30"/>
      <c r="Y12" s="30"/>
      <c r="Z12" s="30"/>
      <c r="AA12" s="30"/>
      <c r="AB12" s="30"/>
      <c r="AC12" s="30"/>
      <c r="AD12" s="30"/>
      <c r="AE12" s="30"/>
      <c r="AF12" s="31"/>
      <c r="AG12" s="35">
        <v>17753</v>
      </c>
      <c r="AH12" s="67">
        <f t="shared" si="0"/>
        <v>17753</v>
      </c>
      <c r="AI12" s="72" t="str">
        <f t="shared" si="1"/>
        <v>ok</v>
      </c>
    </row>
    <row r="13" spans="1:35" ht="78.75" customHeight="1">
      <c r="A13" s="28"/>
      <c r="B13" s="100"/>
      <c r="C13" s="98" t="s">
        <v>107</v>
      </c>
      <c r="D13" s="10" t="s">
        <v>45</v>
      </c>
      <c r="E13" s="11" t="s">
        <v>46</v>
      </c>
      <c r="F13" s="11" t="s">
        <v>48</v>
      </c>
      <c r="G13" s="11" t="s">
        <v>47</v>
      </c>
      <c r="H13" s="45"/>
      <c r="I13" s="45">
        <f aca="true" t="shared" si="2" ref="I13:AF13">+$AG$13/24</f>
        <v>1916.6666666666667</v>
      </c>
      <c r="J13" s="45">
        <f t="shared" si="2"/>
        <v>1916.6666666666667</v>
      </c>
      <c r="K13" s="45">
        <f t="shared" si="2"/>
        <v>1916.6666666666667</v>
      </c>
      <c r="L13" s="45">
        <f t="shared" si="2"/>
        <v>1916.6666666666667</v>
      </c>
      <c r="M13" s="45">
        <f t="shared" si="2"/>
        <v>1916.6666666666667</v>
      </c>
      <c r="N13" s="45">
        <f t="shared" si="2"/>
        <v>1916.6666666666667</v>
      </c>
      <c r="O13" s="45">
        <f t="shared" si="2"/>
        <v>1916.6666666666667</v>
      </c>
      <c r="P13" s="45">
        <f t="shared" si="2"/>
        <v>1916.6666666666667</v>
      </c>
      <c r="Q13" s="45">
        <f t="shared" si="2"/>
        <v>1916.6666666666667</v>
      </c>
      <c r="R13" s="45">
        <f t="shared" si="2"/>
        <v>1916.6666666666667</v>
      </c>
      <c r="S13" s="45">
        <f t="shared" si="2"/>
        <v>1916.6666666666667</v>
      </c>
      <c r="T13" s="45">
        <f t="shared" si="2"/>
        <v>1916.6666666666667</v>
      </c>
      <c r="U13" s="45">
        <f t="shared" si="2"/>
        <v>1916.6666666666667</v>
      </c>
      <c r="V13" s="45">
        <f t="shared" si="2"/>
        <v>1916.6666666666667</v>
      </c>
      <c r="W13" s="45">
        <f t="shared" si="2"/>
        <v>1916.6666666666667</v>
      </c>
      <c r="X13" s="45">
        <f t="shared" si="2"/>
        <v>1916.6666666666667</v>
      </c>
      <c r="Y13" s="45">
        <f t="shared" si="2"/>
        <v>1916.6666666666667</v>
      </c>
      <c r="Z13" s="45">
        <f t="shared" si="2"/>
        <v>1916.6666666666667</v>
      </c>
      <c r="AA13" s="45">
        <f t="shared" si="2"/>
        <v>1916.6666666666667</v>
      </c>
      <c r="AB13" s="45">
        <f t="shared" si="2"/>
        <v>1916.6666666666667</v>
      </c>
      <c r="AC13" s="45">
        <f t="shared" si="2"/>
        <v>1916.6666666666667</v>
      </c>
      <c r="AD13" s="45">
        <f t="shared" si="2"/>
        <v>1916.6666666666667</v>
      </c>
      <c r="AE13" s="45">
        <f t="shared" si="2"/>
        <v>1916.6666666666667</v>
      </c>
      <c r="AF13" s="45">
        <f t="shared" si="2"/>
        <v>1916.6666666666667</v>
      </c>
      <c r="AG13" s="32">
        <v>46000</v>
      </c>
      <c r="AH13" s="67">
        <f t="shared" si="0"/>
        <v>45999.99999999999</v>
      </c>
      <c r="AI13" s="72" t="str">
        <f t="shared" si="1"/>
        <v>ok</v>
      </c>
    </row>
    <row r="14" spans="1:35" ht="54.75" customHeight="1">
      <c r="A14" s="28"/>
      <c r="B14" s="100"/>
      <c r="C14" s="98"/>
      <c r="D14" s="6" t="s">
        <v>49</v>
      </c>
      <c r="E14" s="9" t="s">
        <v>50</v>
      </c>
      <c r="F14" s="9" t="s">
        <v>52</v>
      </c>
      <c r="G14" s="9" t="s">
        <v>51</v>
      </c>
      <c r="H14" s="33"/>
      <c r="I14" s="32"/>
      <c r="J14" s="32"/>
      <c r="K14" s="32"/>
      <c r="L14" s="32">
        <f>ROUND($AG$14/3,2)</f>
        <v>3743.33</v>
      </c>
      <c r="M14" s="32">
        <f>ROUND($AG$14/3,2)</f>
        <v>3743.33</v>
      </c>
      <c r="N14" s="32">
        <f>ROUND($AG$14/3,2)+0.01</f>
        <v>3743.34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4"/>
      <c r="AG14" s="32">
        <v>11230</v>
      </c>
      <c r="AH14" s="67">
        <f t="shared" si="0"/>
        <v>11230</v>
      </c>
      <c r="AI14" s="72" t="str">
        <f t="shared" si="1"/>
        <v>ok</v>
      </c>
    </row>
    <row r="15" spans="1:35" ht="111.75" customHeight="1">
      <c r="A15" s="28"/>
      <c r="B15" s="100"/>
      <c r="C15" s="98"/>
      <c r="D15" s="6" t="s">
        <v>53</v>
      </c>
      <c r="E15" s="9" t="s">
        <v>54</v>
      </c>
      <c r="F15" s="9" t="s">
        <v>56</v>
      </c>
      <c r="G15" s="9" t="s">
        <v>55</v>
      </c>
      <c r="H15" s="33"/>
      <c r="I15" s="32"/>
      <c r="J15" s="32"/>
      <c r="K15" s="32"/>
      <c r="L15" s="32">
        <f>+ROUND($AG$15/6,2)</f>
        <v>10036.67</v>
      </c>
      <c r="M15" s="32"/>
      <c r="N15" s="32"/>
      <c r="O15" s="32"/>
      <c r="P15" s="32">
        <f>+ROUND($AG$15/6,2)</f>
        <v>10036.67</v>
      </c>
      <c r="Q15" s="32"/>
      <c r="R15" s="32"/>
      <c r="S15" s="32"/>
      <c r="T15" s="32">
        <f>+ROUND($AG$15/6,2)</f>
        <v>10036.67</v>
      </c>
      <c r="U15" s="32"/>
      <c r="V15" s="32"/>
      <c r="W15" s="32"/>
      <c r="X15" s="32">
        <f>+ROUND($AG$15/6,2)</f>
        <v>10036.67</v>
      </c>
      <c r="Y15" s="32"/>
      <c r="Z15" s="32"/>
      <c r="AA15" s="32"/>
      <c r="AB15" s="32">
        <f>+ROUND($AG$15/6,2)</f>
        <v>10036.67</v>
      </c>
      <c r="AC15" s="32"/>
      <c r="AD15" s="32"/>
      <c r="AE15" s="32"/>
      <c r="AF15" s="34">
        <v>10036.65</v>
      </c>
      <c r="AG15" s="32">
        <v>60220</v>
      </c>
      <c r="AH15" s="67">
        <f t="shared" si="0"/>
        <v>60220</v>
      </c>
      <c r="AI15" s="72" t="str">
        <f t="shared" si="1"/>
        <v>ok</v>
      </c>
    </row>
    <row r="16" spans="1:35" ht="151.5" customHeight="1">
      <c r="A16" s="28"/>
      <c r="B16" s="100"/>
      <c r="C16" s="98"/>
      <c r="D16" s="6" t="s">
        <v>58</v>
      </c>
      <c r="E16" s="9" t="s">
        <v>57</v>
      </c>
      <c r="F16" s="15" t="s">
        <v>59</v>
      </c>
      <c r="G16" s="15" t="s">
        <v>22</v>
      </c>
      <c r="H16" s="33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6"/>
      <c r="T16" s="32"/>
      <c r="U16" s="32"/>
      <c r="V16" s="32"/>
      <c r="W16" s="46">
        <v>11000</v>
      </c>
      <c r="X16" s="32"/>
      <c r="Y16" s="32"/>
      <c r="Z16" s="32"/>
      <c r="AA16" s="32"/>
      <c r="AB16" s="32"/>
      <c r="AC16" s="32"/>
      <c r="AD16" s="32"/>
      <c r="AE16" s="32"/>
      <c r="AF16" s="34"/>
      <c r="AG16" s="32">
        <v>11000</v>
      </c>
      <c r="AH16" s="67">
        <f t="shared" si="0"/>
        <v>11000</v>
      </c>
      <c r="AI16" s="72" t="str">
        <f t="shared" si="1"/>
        <v>ok</v>
      </c>
    </row>
    <row r="17" spans="1:35" ht="147.75" customHeight="1">
      <c r="A17" s="28"/>
      <c r="B17" s="100"/>
      <c r="C17" s="98"/>
      <c r="D17" s="6" t="s">
        <v>62</v>
      </c>
      <c r="E17" s="15" t="s">
        <v>60</v>
      </c>
      <c r="F17" s="15" t="s">
        <v>61</v>
      </c>
      <c r="G17" s="15" t="s">
        <v>22</v>
      </c>
      <c r="H17" s="33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>
        <v>54130</v>
      </c>
      <c r="AA17" s="32"/>
      <c r="AB17" s="32"/>
      <c r="AC17" s="32"/>
      <c r="AD17" s="32"/>
      <c r="AE17" s="32"/>
      <c r="AF17" s="34"/>
      <c r="AG17" s="32">
        <v>54130</v>
      </c>
      <c r="AH17" s="67">
        <f t="shared" si="0"/>
        <v>54130</v>
      </c>
      <c r="AI17" s="72" t="str">
        <f t="shared" si="1"/>
        <v>ok</v>
      </c>
    </row>
    <row r="18" spans="1:35" ht="60" customHeight="1">
      <c r="A18" s="28"/>
      <c r="B18" s="100"/>
      <c r="C18" s="98"/>
      <c r="D18" s="6" t="s">
        <v>64</v>
      </c>
      <c r="E18" s="15" t="s">
        <v>63</v>
      </c>
      <c r="F18" s="15" t="s">
        <v>66</v>
      </c>
      <c r="G18" s="15" t="s">
        <v>65</v>
      </c>
      <c r="H18" s="44"/>
      <c r="I18" s="32"/>
      <c r="J18" s="32"/>
      <c r="K18" s="32"/>
      <c r="L18" s="32"/>
      <c r="M18" s="32">
        <f>+$AG$18/6</f>
        <v>1820</v>
      </c>
      <c r="N18" s="32"/>
      <c r="O18" s="32"/>
      <c r="P18" s="32">
        <f>+$AG$18/6</f>
        <v>1820</v>
      </c>
      <c r="Q18" s="32"/>
      <c r="R18" s="32"/>
      <c r="S18" s="32">
        <f>+$AG$18/6</f>
        <v>1820</v>
      </c>
      <c r="T18" s="32"/>
      <c r="U18" s="32"/>
      <c r="V18" s="32"/>
      <c r="W18" s="32"/>
      <c r="X18" s="32">
        <f>+$AG$18/6</f>
        <v>1820</v>
      </c>
      <c r="Y18" s="32"/>
      <c r="Z18" s="32"/>
      <c r="AA18" s="32">
        <f>+$AG$18/6</f>
        <v>1820</v>
      </c>
      <c r="AB18" s="32"/>
      <c r="AC18" s="32"/>
      <c r="AD18" s="32">
        <f>+$AG$18/6</f>
        <v>1820</v>
      </c>
      <c r="AE18" s="32"/>
      <c r="AF18" s="34"/>
      <c r="AG18" s="32">
        <v>10920</v>
      </c>
      <c r="AH18" s="67">
        <f t="shared" si="0"/>
        <v>10920</v>
      </c>
      <c r="AI18" s="72" t="str">
        <f t="shared" si="1"/>
        <v>ok</v>
      </c>
    </row>
    <row r="19" spans="1:35" ht="44.25" customHeight="1">
      <c r="A19" s="28"/>
      <c r="B19" s="100"/>
      <c r="C19" s="98"/>
      <c r="D19" s="6" t="s">
        <v>68</v>
      </c>
      <c r="E19" s="15" t="s">
        <v>67</v>
      </c>
      <c r="F19" s="15" t="s">
        <v>70</v>
      </c>
      <c r="G19" s="15" t="s">
        <v>69</v>
      </c>
      <c r="H19" s="44"/>
      <c r="I19" s="32">
        <f>+ROUND($AG$19/24,2)</f>
        <v>197.92</v>
      </c>
      <c r="J19" s="32">
        <f aca="true" t="shared" si="3" ref="J19:AE19">+ROUND($AG$19/24,2)</f>
        <v>197.92</v>
      </c>
      <c r="K19" s="32">
        <f t="shared" si="3"/>
        <v>197.92</v>
      </c>
      <c r="L19" s="32">
        <f t="shared" si="3"/>
        <v>197.92</v>
      </c>
      <c r="M19" s="32">
        <f t="shared" si="3"/>
        <v>197.92</v>
      </c>
      <c r="N19" s="32">
        <f t="shared" si="3"/>
        <v>197.92</v>
      </c>
      <c r="O19" s="32">
        <f t="shared" si="3"/>
        <v>197.92</v>
      </c>
      <c r="P19" s="32">
        <f t="shared" si="3"/>
        <v>197.92</v>
      </c>
      <c r="Q19" s="32">
        <f t="shared" si="3"/>
        <v>197.92</v>
      </c>
      <c r="R19" s="32">
        <f t="shared" si="3"/>
        <v>197.92</v>
      </c>
      <c r="S19" s="32">
        <f t="shared" si="3"/>
        <v>197.92</v>
      </c>
      <c r="T19" s="32">
        <f t="shared" si="3"/>
        <v>197.92</v>
      </c>
      <c r="U19" s="32">
        <f t="shared" si="3"/>
        <v>197.92</v>
      </c>
      <c r="V19" s="32">
        <f t="shared" si="3"/>
        <v>197.92</v>
      </c>
      <c r="W19" s="32">
        <f t="shared" si="3"/>
        <v>197.92</v>
      </c>
      <c r="X19" s="32">
        <f t="shared" si="3"/>
        <v>197.92</v>
      </c>
      <c r="Y19" s="32">
        <f t="shared" si="3"/>
        <v>197.92</v>
      </c>
      <c r="Z19" s="32">
        <f t="shared" si="3"/>
        <v>197.92</v>
      </c>
      <c r="AA19" s="32">
        <f t="shared" si="3"/>
        <v>197.92</v>
      </c>
      <c r="AB19" s="32">
        <f t="shared" si="3"/>
        <v>197.92</v>
      </c>
      <c r="AC19" s="32">
        <f t="shared" si="3"/>
        <v>197.92</v>
      </c>
      <c r="AD19" s="32">
        <f t="shared" si="3"/>
        <v>197.92</v>
      </c>
      <c r="AE19" s="32">
        <f t="shared" si="3"/>
        <v>197.92</v>
      </c>
      <c r="AF19" s="32">
        <f>+ROUND($AG$19/24,2)-0.08</f>
        <v>197.83999999999997</v>
      </c>
      <c r="AG19" s="32">
        <v>4750</v>
      </c>
      <c r="AH19" s="67">
        <f t="shared" si="0"/>
        <v>4750.000000000001</v>
      </c>
      <c r="AI19" s="72" t="str">
        <f t="shared" si="1"/>
        <v>ok</v>
      </c>
    </row>
    <row r="20" spans="1:35" ht="157.5" customHeight="1">
      <c r="A20" s="28"/>
      <c r="B20" s="100"/>
      <c r="C20" s="15" t="s">
        <v>108</v>
      </c>
      <c r="D20" s="6" t="s">
        <v>72</v>
      </c>
      <c r="E20" s="15" t="s">
        <v>73</v>
      </c>
      <c r="F20" s="15" t="s">
        <v>75</v>
      </c>
      <c r="G20" s="15" t="s">
        <v>74</v>
      </c>
      <c r="H20" s="44"/>
      <c r="I20" s="32"/>
      <c r="J20" s="32"/>
      <c r="K20" s="32"/>
      <c r="L20" s="32"/>
      <c r="M20" s="32">
        <v>1530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4"/>
      <c r="AG20" s="32">
        <v>1530</v>
      </c>
      <c r="AH20" s="67">
        <f t="shared" si="0"/>
        <v>1530</v>
      </c>
      <c r="AI20" s="72" t="str">
        <f t="shared" si="1"/>
        <v>ok</v>
      </c>
    </row>
    <row r="21" spans="1:35" ht="98.25" customHeight="1">
      <c r="A21" s="28"/>
      <c r="B21" s="100"/>
      <c r="C21" s="15" t="s">
        <v>109</v>
      </c>
      <c r="D21" s="15" t="s">
        <v>76</v>
      </c>
      <c r="E21" s="15" t="s">
        <v>71</v>
      </c>
      <c r="F21" s="15" t="s">
        <v>77</v>
      </c>
      <c r="G21" s="15" t="s">
        <v>78</v>
      </c>
      <c r="H21" s="44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5">
        <v>1340</v>
      </c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4"/>
      <c r="AG21" s="32">
        <v>1340</v>
      </c>
      <c r="AH21" s="67">
        <f t="shared" si="0"/>
        <v>1340</v>
      </c>
      <c r="AI21" s="72" t="str">
        <f t="shared" si="1"/>
        <v>ok</v>
      </c>
    </row>
    <row r="22" spans="1:35" ht="109.5" customHeight="1">
      <c r="A22" s="28"/>
      <c r="B22" s="100"/>
      <c r="C22" s="15" t="s">
        <v>110</v>
      </c>
      <c r="D22" s="15" t="s">
        <v>79</v>
      </c>
      <c r="E22" s="15" t="s">
        <v>80</v>
      </c>
      <c r="F22" s="15" t="s">
        <v>81</v>
      </c>
      <c r="G22" s="15" t="s">
        <v>22</v>
      </c>
      <c r="H22" s="44"/>
      <c r="I22" s="32"/>
      <c r="J22" s="32"/>
      <c r="K22" s="32"/>
      <c r="L22" s="32">
        <v>2347.5</v>
      </c>
      <c r="M22" s="32"/>
      <c r="N22" s="32"/>
      <c r="O22" s="32"/>
      <c r="P22" s="32"/>
      <c r="Q22" s="32"/>
      <c r="R22" s="32"/>
      <c r="S22" s="32">
        <v>2347.5</v>
      </c>
      <c r="T22" s="32"/>
      <c r="U22" s="32"/>
      <c r="V22" s="32"/>
      <c r="W22" s="32"/>
      <c r="X22" s="32">
        <v>2347.5</v>
      </c>
      <c r="Y22" s="32"/>
      <c r="Z22" s="32"/>
      <c r="AA22" s="32"/>
      <c r="AB22" s="32"/>
      <c r="AC22" s="32"/>
      <c r="AD22" s="32">
        <v>2347.5</v>
      </c>
      <c r="AE22" s="32"/>
      <c r="AF22" s="34"/>
      <c r="AG22" s="32">
        <v>9390</v>
      </c>
      <c r="AH22" s="67">
        <f t="shared" si="0"/>
        <v>9390</v>
      </c>
      <c r="AI22" s="72" t="str">
        <f t="shared" si="1"/>
        <v>ok</v>
      </c>
    </row>
    <row r="23" spans="1:35" ht="96" customHeight="1">
      <c r="A23" s="28"/>
      <c r="B23" s="100"/>
      <c r="C23" s="15" t="s">
        <v>111</v>
      </c>
      <c r="D23" s="15" t="s">
        <v>83</v>
      </c>
      <c r="E23" s="16" t="s">
        <v>82</v>
      </c>
      <c r="F23" s="15" t="s">
        <v>85</v>
      </c>
      <c r="G23" s="15" t="s">
        <v>84</v>
      </c>
      <c r="H23" s="44"/>
      <c r="I23" s="32"/>
      <c r="J23" s="32"/>
      <c r="K23" s="32"/>
      <c r="L23" s="32">
        <v>12985.5</v>
      </c>
      <c r="M23" s="32"/>
      <c r="N23" s="32"/>
      <c r="O23" s="32"/>
      <c r="P23" s="32"/>
      <c r="Q23" s="32"/>
      <c r="R23" s="32"/>
      <c r="S23" s="32">
        <v>12985.5</v>
      </c>
      <c r="T23" s="32"/>
      <c r="U23" s="32"/>
      <c r="V23" s="32"/>
      <c r="W23" s="32"/>
      <c r="X23" s="32">
        <v>12985.5</v>
      </c>
      <c r="Y23" s="32"/>
      <c r="Z23" s="32"/>
      <c r="AA23" s="32"/>
      <c r="AB23" s="32"/>
      <c r="AC23" s="32"/>
      <c r="AD23" s="32">
        <v>12985.5</v>
      </c>
      <c r="AE23" s="32"/>
      <c r="AF23" s="34"/>
      <c r="AG23" s="32">
        <v>51942</v>
      </c>
      <c r="AH23" s="67">
        <f t="shared" si="0"/>
        <v>51942</v>
      </c>
      <c r="AI23" s="72" t="str">
        <f t="shared" si="1"/>
        <v>ok</v>
      </c>
    </row>
    <row r="24" spans="1:35" ht="141" customHeight="1">
      <c r="A24" s="28"/>
      <c r="B24" s="100"/>
      <c r="C24" s="15" t="s">
        <v>112</v>
      </c>
      <c r="D24" s="15" t="s">
        <v>86</v>
      </c>
      <c r="E24" s="15" t="s">
        <v>87</v>
      </c>
      <c r="F24" s="15" t="s">
        <v>88</v>
      </c>
      <c r="G24" s="15" t="s">
        <v>22</v>
      </c>
      <c r="H24" s="44"/>
      <c r="I24" s="32">
        <f>ROUND($AG$24/24,2)</f>
        <v>1053.08</v>
      </c>
      <c r="J24" s="32">
        <f aca="true" t="shared" si="4" ref="J24:AE24">ROUND($AG$24/24,2)</f>
        <v>1053.08</v>
      </c>
      <c r="K24" s="32">
        <f t="shared" si="4"/>
        <v>1053.08</v>
      </c>
      <c r="L24" s="32">
        <f t="shared" si="4"/>
        <v>1053.08</v>
      </c>
      <c r="M24" s="32">
        <f t="shared" si="4"/>
        <v>1053.08</v>
      </c>
      <c r="N24" s="32">
        <f t="shared" si="4"/>
        <v>1053.08</v>
      </c>
      <c r="O24" s="32">
        <f t="shared" si="4"/>
        <v>1053.08</v>
      </c>
      <c r="P24" s="32">
        <f t="shared" si="4"/>
        <v>1053.08</v>
      </c>
      <c r="Q24" s="32">
        <f t="shared" si="4"/>
        <v>1053.08</v>
      </c>
      <c r="R24" s="32">
        <f t="shared" si="4"/>
        <v>1053.08</v>
      </c>
      <c r="S24" s="32">
        <f t="shared" si="4"/>
        <v>1053.08</v>
      </c>
      <c r="T24" s="32">
        <f t="shared" si="4"/>
        <v>1053.08</v>
      </c>
      <c r="U24" s="32">
        <f t="shared" si="4"/>
        <v>1053.08</v>
      </c>
      <c r="V24" s="32">
        <f t="shared" si="4"/>
        <v>1053.08</v>
      </c>
      <c r="W24" s="32">
        <f t="shared" si="4"/>
        <v>1053.08</v>
      </c>
      <c r="X24" s="32">
        <f t="shared" si="4"/>
        <v>1053.08</v>
      </c>
      <c r="Y24" s="32">
        <f t="shared" si="4"/>
        <v>1053.08</v>
      </c>
      <c r="Z24" s="32">
        <f t="shared" si="4"/>
        <v>1053.08</v>
      </c>
      <c r="AA24" s="32">
        <f t="shared" si="4"/>
        <v>1053.08</v>
      </c>
      <c r="AB24" s="32">
        <f t="shared" si="4"/>
        <v>1053.08</v>
      </c>
      <c r="AC24" s="32">
        <f t="shared" si="4"/>
        <v>1053.08</v>
      </c>
      <c r="AD24" s="32">
        <f t="shared" si="4"/>
        <v>1053.08</v>
      </c>
      <c r="AE24" s="32">
        <f t="shared" si="4"/>
        <v>1053.08</v>
      </c>
      <c r="AF24" s="32">
        <f>ROUND($AG$24/24,2)+0.08</f>
        <v>1053.1599999999999</v>
      </c>
      <c r="AG24" s="35">
        <v>25274</v>
      </c>
      <c r="AH24" s="67">
        <f t="shared" si="0"/>
        <v>25274.00000000001</v>
      </c>
      <c r="AI24" s="72" t="str">
        <f t="shared" si="1"/>
        <v>ok</v>
      </c>
    </row>
    <row r="25" spans="1:35" ht="132" customHeight="1">
      <c r="A25" s="28"/>
      <c r="B25" s="100"/>
      <c r="C25" s="15" t="s">
        <v>113</v>
      </c>
      <c r="D25" s="6" t="s">
        <v>89</v>
      </c>
      <c r="E25" s="15" t="s">
        <v>90</v>
      </c>
      <c r="F25" s="15" t="s">
        <v>92</v>
      </c>
      <c r="G25" s="15" t="s">
        <v>91</v>
      </c>
      <c r="H25" s="4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/>
      <c r="AB25" s="32"/>
      <c r="AC25" s="32"/>
      <c r="AD25" s="32"/>
      <c r="AE25" s="32"/>
      <c r="AF25" s="34"/>
      <c r="AG25" s="32">
        <v>0</v>
      </c>
      <c r="AH25" s="67">
        <f t="shared" si="0"/>
        <v>0</v>
      </c>
      <c r="AI25" s="72" t="str">
        <f t="shared" si="1"/>
        <v>ok</v>
      </c>
    </row>
    <row r="26" spans="1:35" ht="78" customHeight="1">
      <c r="A26" s="28"/>
      <c r="B26" s="100"/>
      <c r="C26" s="15" t="s">
        <v>114</v>
      </c>
      <c r="D26" s="6" t="s">
        <v>94</v>
      </c>
      <c r="E26" s="15" t="s">
        <v>93</v>
      </c>
      <c r="F26" s="15" t="s">
        <v>123</v>
      </c>
      <c r="G26" s="15" t="s">
        <v>95</v>
      </c>
      <c r="H26" s="44"/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4"/>
      <c r="AG26" s="32">
        <v>0</v>
      </c>
      <c r="AH26" s="67">
        <f t="shared" si="0"/>
        <v>0</v>
      </c>
      <c r="AI26" s="72" t="str">
        <f t="shared" si="1"/>
        <v>ok</v>
      </c>
    </row>
    <row r="27" spans="1:35" ht="231.75" customHeight="1">
      <c r="A27" s="28"/>
      <c r="B27" s="100"/>
      <c r="C27" s="15" t="s">
        <v>115</v>
      </c>
      <c r="D27" s="6"/>
      <c r="E27" s="15" t="s">
        <v>96</v>
      </c>
      <c r="F27" s="6"/>
      <c r="G27" s="6"/>
      <c r="H27" s="44" t="s">
        <v>97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4"/>
      <c r="AG27" s="32">
        <v>0</v>
      </c>
      <c r="AH27" s="67">
        <f t="shared" si="0"/>
        <v>0</v>
      </c>
      <c r="AI27" s="72" t="str">
        <f t="shared" si="1"/>
        <v>ok</v>
      </c>
    </row>
    <row r="28" spans="1:35" ht="138.75" customHeight="1">
      <c r="A28" s="28"/>
      <c r="B28" s="101"/>
      <c r="C28" s="14" t="s">
        <v>116</v>
      </c>
      <c r="D28" s="6" t="s">
        <v>99</v>
      </c>
      <c r="E28" s="14" t="s">
        <v>98</v>
      </c>
      <c r="F28" s="15" t="s">
        <v>102</v>
      </c>
      <c r="G28" s="14" t="s">
        <v>95</v>
      </c>
      <c r="H28" s="47"/>
      <c r="I28" s="48">
        <f>ROUND($AG$28/24,2)</f>
        <v>37.5</v>
      </c>
      <c r="J28" s="48">
        <f aca="true" t="shared" si="5" ref="J28:AF28">ROUND($AG$28/24,2)</f>
        <v>37.5</v>
      </c>
      <c r="K28" s="48">
        <f t="shared" si="5"/>
        <v>37.5</v>
      </c>
      <c r="L28" s="48">
        <f t="shared" si="5"/>
        <v>37.5</v>
      </c>
      <c r="M28" s="48">
        <f t="shared" si="5"/>
        <v>37.5</v>
      </c>
      <c r="N28" s="48">
        <f t="shared" si="5"/>
        <v>37.5</v>
      </c>
      <c r="O28" s="48">
        <f t="shared" si="5"/>
        <v>37.5</v>
      </c>
      <c r="P28" s="48">
        <f t="shared" si="5"/>
        <v>37.5</v>
      </c>
      <c r="Q28" s="48">
        <f t="shared" si="5"/>
        <v>37.5</v>
      </c>
      <c r="R28" s="48">
        <f t="shared" si="5"/>
        <v>37.5</v>
      </c>
      <c r="S28" s="48">
        <f t="shared" si="5"/>
        <v>37.5</v>
      </c>
      <c r="T28" s="48">
        <f t="shared" si="5"/>
        <v>37.5</v>
      </c>
      <c r="U28" s="48">
        <f t="shared" si="5"/>
        <v>37.5</v>
      </c>
      <c r="V28" s="48">
        <f t="shared" si="5"/>
        <v>37.5</v>
      </c>
      <c r="W28" s="48">
        <f t="shared" si="5"/>
        <v>37.5</v>
      </c>
      <c r="X28" s="48">
        <f t="shared" si="5"/>
        <v>37.5</v>
      </c>
      <c r="Y28" s="48">
        <f t="shared" si="5"/>
        <v>37.5</v>
      </c>
      <c r="Z28" s="48">
        <f t="shared" si="5"/>
        <v>37.5</v>
      </c>
      <c r="AA28" s="48">
        <f t="shared" si="5"/>
        <v>37.5</v>
      </c>
      <c r="AB28" s="48">
        <f t="shared" si="5"/>
        <v>37.5</v>
      </c>
      <c r="AC28" s="48">
        <f t="shared" si="5"/>
        <v>37.5</v>
      </c>
      <c r="AD28" s="48">
        <f t="shared" si="5"/>
        <v>37.5</v>
      </c>
      <c r="AE28" s="48">
        <f t="shared" si="5"/>
        <v>37.5</v>
      </c>
      <c r="AF28" s="48">
        <f t="shared" si="5"/>
        <v>37.5</v>
      </c>
      <c r="AG28" s="35">
        <v>900</v>
      </c>
      <c r="AH28" s="67">
        <f t="shared" si="0"/>
        <v>900</v>
      </c>
      <c r="AI28" s="72" t="str">
        <f t="shared" si="1"/>
        <v>ok</v>
      </c>
    </row>
    <row r="29" spans="1:35" ht="135" customHeight="1" thickBot="1">
      <c r="A29" s="28"/>
      <c r="B29" s="102"/>
      <c r="C29" s="15" t="s">
        <v>117</v>
      </c>
      <c r="D29" s="6" t="s">
        <v>100</v>
      </c>
      <c r="E29" s="15" t="s">
        <v>101</v>
      </c>
      <c r="F29" s="15" t="s">
        <v>103</v>
      </c>
      <c r="G29" s="15" t="s">
        <v>22</v>
      </c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>
        <f>+$AG$29/2</f>
        <v>16055</v>
      </c>
      <c r="S29" s="50"/>
      <c r="T29" s="50"/>
      <c r="U29" s="51"/>
      <c r="V29" s="51"/>
      <c r="W29" s="50">
        <f>+$AG$29/2</f>
        <v>16055</v>
      </c>
      <c r="X29" s="51"/>
      <c r="Y29" s="51"/>
      <c r="Z29" s="51"/>
      <c r="AA29" s="51"/>
      <c r="AB29" s="51"/>
      <c r="AC29" s="51"/>
      <c r="AD29" s="51"/>
      <c r="AE29" s="51"/>
      <c r="AF29" s="52"/>
      <c r="AG29" s="35">
        <v>32110</v>
      </c>
      <c r="AH29" s="67">
        <f t="shared" si="0"/>
        <v>32110</v>
      </c>
      <c r="AI29" s="72" t="str">
        <f t="shared" si="1"/>
        <v>ok</v>
      </c>
    </row>
    <row r="30" spans="1:34" ht="12.75">
      <c r="A30" s="28"/>
      <c r="B30" s="103" t="s">
        <v>1</v>
      </c>
      <c r="C30" s="104"/>
      <c r="D30" s="104"/>
      <c r="E30" s="104"/>
      <c r="F30" s="104"/>
      <c r="G30" s="105"/>
      <c r="H30" s="53">
        <f aca="true" t="shared" si="6" ref="H30:AG30">SUM(H4:H29)</f>
        <v>0</v>
      </c>
      <c r="I30" s="54">
        <f t="shared" si="6"/>
        <v>6705.166666666667</v>
      </c>
      <c r="J30" s="54">
        <f t="shared" si="6"/>
        <v>6705.166666666667</v>
      </c>
      <c r="K30" s="54">
        <f t="shared" si="6"/>
        <v>3205.1666666666665</v>
      </c>
      <c r="L30" s="54">
        <f t="shared" si="6"/>
        <v>32318.16666666667</v>
      </c>
      <c r="M30" s="54">
        <f t="shared" si="6"/>
        <v>10298.496666666668</v>
      </c>
      <c r="N30" s="54">
        <f t="shared" si="6"/>
        <v>13031.836666666666</v>
      </c>
      <c r="O30" s="54">
        <f t="shared" si="6"/>
        <v>9288.496666666666</v>
      </c>
      <c r="P30" s="54">
        <f t="shared" si="6"/>
        <v>21145.176666666666</v>
      </c>
      <c r="Q30" s="54">
        <f t="shared" si="6"/>
        <v>14190.166666666666</v>
      </c>
      <c r="R30" s="54">
        <f t="shared" si="6"/>
        <v>30245.166666666664</v>
      </c>
      <c r="S30" s="54">
        <f t="shared" si="6"/>
        <v>25248.76666666667</v>
      </c>
      <c r="T30" s="54">
        <f t="shared" si="6"/>
        <v>16792.43666666667</v>
      </c>
      <c r="U30" s="54">
        <f t="shared" si="6"/>
        <v>14120.766666666666</v>
      </c>
      <c r="V30" s="54">
        <f t="shared" si="6"/>
        <v>14120.766666666666</v>
      </c>
      <c r="W30" s="54">
        <f t="shared" si="6"/>
        <v>46665.76666666666</v>
      </c>
      <c r="X30" s="54">
        <f t="shared" si="6"/>
        <v>43249.83666666667</v>
      </c>
      <c r="Y30" s="54">
        <f t="shared" si="6"/>
        <v>17813.166666666664</v>
      </c>
      <c r="Z30" s="54">
        <f t="shared" si="6"/>
        <v>94566.83666666667</v>
      </c>
      <c r="AA30" s="54">
        <f t="shared" si="6"/>
        <v>42256.83666666666</v>
      </c>
      <c r="AB30" s="54">
        <f t="shared" si="6"/>
        <v>50473.49666666666</v>
      </c>
      <c r="AC30" s="54">
        <f t="shared" si="6"/>
        <v>6436.836666666667</v>
      </c>
      <c r="AD30" s="54">
        <f t="shared" si="6"/>
        <v>23589.83666666667</v>
      </c>
      <c r="AE30" s="54">
        <f t="shared" si="6"/>
        <v>6436.826666666667</v>
      </c>
      <c r="AF30" s="55">
        <f t="shared" si="6"/>
        <v>13241.816666666666</v>
      </c>
      <c r="AG30" s="56">
        <f t="shared" si="6"/>
        <v>562147</v>
      </c>
      <c r="AH30" s="67"/>
    </row>
    <row r="31" spans="1:34" ht="12.75">
      <c r="A31" s="28"/>
      <c r="B31" s="77" t="s">
        <v>124</v>
      </c>
      <c r="C31" s="78"/>
      <c r="D31" s="78"/>
      <c r="E31" s="78"/>
      <c r="F31" s="78"/>
      <c r="G31" s="79"/>
      <c r="H31" s="57"/>
      <c r="I31" s="39">
        <v>9200</v>
      </c>
      <c r="J31" s="39">
        <v>9200</v>
      </c>
      <c r="K31" s="39">
        <v>9200</v>
      </c>
      <c r="L31" s="39">
        <v>9200</v>
      </c>
      <c r="M31" s="39">
        <v>9200</v>
      </c>
      <c r="N31" s="39">
        <v>9200</v>
      </c>
      <c r="O31" s="39">
        <v>9200</v>
      </c>
      <c r="P31" s="39">
        <v>9200</v>
      </c>
      <c r="Q31" s="39">
        <v>9200</v>
      </c>
      <c r="R31" s="39">
        <v>9200</v>
      </c>
      <c r="S31" s="39">
        <v>9200</v>
      </c>
      <c r="T31" s="39">
        <v>9200</v>
      </c>
      <c r="U31" s="39">
        <v>9200</v>
      </c>
      <c r="V31" s="39">
        <v>9200</v>
      </c>
      <c r="W31" s="39">
        <v>9200</v>
      </c>
      <c r="X31" s="39">
        <v>9200</v>
      </c>
      <c r="Y31" s="39">
        <v>9200</v>
      </c>
      <c r="Z31" s="39">
        <v>9200</v>
      </c>
      <c r="AA31" s="39">
        <v>9200</v>
      </c>
      <c r="AB31" s="39">
        <v>9200</v>
      </c>
      <c r="AC31" s="39">
        <v>9200</v>
      </c>
      <c r="AD31" s="39">
        <v>9200</v>
      </c>
      <c r="AE31" s="39">
        <v>9200</v>
      </c>
      <c r="AF31" s="58">
        <v>9200</v>
      </c>
      <c r="AG31" s="35">
        <v>220800</v>
      </c>
      <c r="AH31" s="69"/>
    </row>
    <row r="32" spans="1:34" ht="12.75">
      <c r="A32" s="28"/>
      <c r="B32" s="77" t="s">
        <v>125</v>
      </c>
      <c r="C32" s="78"/>
      <c r="D32" s="78"/>
      <c r="E32" s="78"/>
      <c r="F32" s="78"/>
      <c r="G32" s="79"/>
      <c r="H32" s="59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60"/>
      <c r="AG32" s="61">
        <f aca="true" t="shared" si="7" ref="AG32:AG39">SUM(U32:AF32)</f>
        <v>0</v>
      </c>
      <c r="AH32" s="69"/>
    </row>
    <row r="33" spans="1:34" ht="12.75">
      <c r="A33" s="28"/>
      <c r="B33" s="77" t="s">
        <v>126</v>
      </c>
      <c r="C33" s="78"/>
      <c r="D33" s="78"/>
      <c r="E33" s="78"/>
      <c r="F33" s="78"/>
      <c r="G33" s="79"/>
      <c r="H33" s="59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60"/>
      <c r="AG33" s="61">
        <f t="shared" si="7"/>
        <v>0</v>
      </c>
      <c r="AH33" s="69"/>
    </row>
    <row r="34" spans="1:34" ht="12.75">
      <c r="A34" s="28"/>
      <c r="B34" s="107" t="s">
        <v>127</v>
      </c>
      <c r="C34" s="108"/>
      <c r="D34" s="108"/>
      <c r="E34" s="108"/>
      <c r="F34" s="108"/>
      <c r="G34" s="109"/>
      <c r="H34" s="59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60"/>
      <c r="AG34" s="61">
        <f t="shared" si="7"/>
        <v>0</v>
      </c>
      <c r="AH34" s="69"/>
    </row>
    <row r="35" spans="1:34" ht="12.75">
      <c r="A35" s="28"/>
      <c r="B35" s="77" t="s">
        <v>128</v>
      </c>
      <c r="C35" s="78"/>
      <c r="D35" s="78"/>
      <c r="E35" s="78"/>
      <c r="F35" s="78"/>
      <c r="G35" s="79"/>
      <c r="H35" s="59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60"/>
      <c r="AG35" s="61">
        <f t="shared" si="7"/>
        <v>0</v>
      </c>
      <c r="AH35" s="69"/>
    </row>
    <row r="36" spans="1:34" ht="12.75">
      <c r="A36" s="28"/>
      <c r="B36" s="77" t="s">
        <v>129</v>
      </c>
      <c r="C36" s="78"/>
      <c r="D36" s="78"/>
      <c r="E36" s="78"/>
      <c r="F36" s="78"/>
      <c r="G36" s="79"/>
      <c r="H36" s="59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60"/>
      <c r="AG36" s="61">
        <f t="shared" si="7"/>
        <v>0</v>
      </c>
      <c r="AH36" s="69"/>
    </row>
    <row r="37" spans="1:34" ht="12.75">
      <c r="A37" s="28"/>
      <c r="B37" s="107" t="s">
        <v>130</v>
      </c>
      <c r="C37" s="108"/>
      <c r="D37" s="108"/>
      <c r="E37" s="108"/>
      <c r="F37" s="108"/>
      <c r="G37" s="109"/>
      <c r="H37" s="59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60"/>
      <c r="AG37" s="61">
        <f t="shared" si="7"/>
        <v>0</v>
      </c>
      <c r="AH37" s="69"/>
    </row>
    <row r="38" spans="1:34" ht="12.75">
      <c r="A38" s="28"/>
      <c r="B38" s="107" t="s">
        <v>132</v>
      </c>
      <c r="C38" s="108"/>
      <c r="D38" s="108"/>
      <c r="E38" s="108"/>
      <c r="F38" s="108"/>
      <c r="G38" s="109"/>
      <c r="H38" s="59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60"/>
      <c r="AG38" s="62">
        <v>156589.4</v>
      </c>
      <c r="AH38" s="69"/>
    </row>
    <row r="39" spans="1:34" ht="12.75">
      <c r="A39" s="28"/>
      <c r="B39" s="77" t="s">
        <v>131</v>
      </c>
      <c r="C39" s="78"/>
      <c r="D39" s="78"/>
      <c r="E39" s="78"/>
      <c r="F39" s="78"/>
      <c r="G39" s="79"/>
      <c r="H39" s="59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63"/>
      <c r="AG39" s="61">
        <f t="shared" si="7"/>
        <v>0</v>
      </c>
      <c r="AH39" s="69"/>
    </row>
    <row r="40" spans="1:34" ht="13.5" thickBot="1">
      <c r="A40" s="28"/>
      <c r="B40" s="92" t="s">
        <v>4</v>
      </c>
      <c r="C40" s="93"/>
      <c r="D40" s="93"/>
      <c r="E40" s="93"/>
      <c r="F40" s="93"/>
      <c r="G40" s="94"/>
      <c r="H40" s="64">
        <f aca="true" t="shared" si="8" ref="H40:T40">SUM(H30:H39)</f>
        <v>0</v>
      </c>
      <c r="I40" s="65">
        <f>SUM(I30:I39)</f>
        <v>15905.166666666668</v>
      </c>
      <c r="J40" s="65">
        <f t="shared" si="8"/>
        <v>15905.166666666668</v>
      </c>
      <c r="K40" s="65">
        <f t="shared" si="8"/>
        <v>12405.166666666666</v>
      </c>
      <c r="L40" s="65">
        <f t="shared" si="8"/>
        <v>41518.16666666667</v>
      </c>
      <c r="M40" s="65">
        <f t="shared" si="8"/>
        <v>19498.496666666666</v>
      </c>
      <c r="N40" s="65">
        <f t="shared" si="8"/>
        <v>22231.836666666666</v>
      </c>
      <c r="O40" s="65">
        <f t="shared" si="8"/>
        <v>18488.496666666666</v>
      </c>
      <c r="P40" s="65">
        <f t="shared" si="8"/>
        <v>30345.176666666666</v>
      </c>
      <c r="Q40" s="65">
        <f t="shared" si="8"/>
        <v>23390.166666666664</v>
      </c>
      <c r="R40" s="65">
        <f t="shared" si="8"/>
        <v>39445.166666666664</v>
      </c>
      <c r="S40" s="65">
        <f t="shared" si="8"/>
        <v>34448.76666666667</v>
      </c>
      <c r="T40" s="65">
        <f t="shared" si="8"/>
        <v>25992.43666666667</v>
      </c>
      <c r="U40" s="65">
        <f>SUM(U30:U39)</f>
        <v>23320.766666666666</v>
      </c>
      <c r="V40" s="65">
        <f aca="true" t="shared" si="9" ref="V40:AD40">SUM(V30:V39)</f>
        <v>23320.766666666666</v>
      </c>
      <c r="W40" s="65">
        <f t="shared" si="9"/>
        <v>55865.76666666666</v>
      </c>
      <c r="X40" s="65">
        <f t="shared" si="9"/>
        <v>52449.83666666667</v>
      </c>
      <c r="Y40" s="65">
        <f t="shared" si="9"/>
        <v>27013.166666666664</v>
      </c>
      <c r="Z40" s="65">
        <f t="shared" si="9"/>
        <v>103766.83666666667</v>
      </c>
      <c r="AA40" s="65">
        <f t="shared" si="9"/>
        <v>51456.83666666666</v>
      </c>
      <c r="AB40" s="65">
        <f t="shared" si="9"/>
        <v>59673.49666666666</v>
      </c>
      <c r="AC40" s="65">
        <f t="shared" si="9"/>
        <v>15636.836666666666</v>
      </c>
      <c r="AD40" s="65">
        <f t="shared" si="9"/>
        <v>32789.83666666667</v>
      </c>
      <c r="AE40" s="65">
        <f>SUM(AE30)</f>
        <v>6436.826666666667</v>
      </c>
      <c r="AF40" s="56">
        <f>SUM(AF30)</f>
        <v>13241.816666666666</v>
      </c>
      <c r="AG40" s="61"/>
      <c r="AH40" s="69"/>
    </row>
    <row r="41" spans="2:34" ht="12.75"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1" t="s">
        <v>9</v>
      </c>
      <c r="AH41" s="70"/>
    </row>
    <row r="42" spans="2:34" ht="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3"/>
      <c r="AG42" s="76">
        <f>SUM(AG30:AG41)</f>
        <v>939536.4</v>
      </c>
      <c r="AH42" s="70"/>
    </row>
    <row r="43" spans="2:34" ht="12.75">
      <c r="B43" s="24" t="s">
        <v>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68"/>
    </row>
    <row r="44" spans="2:34" ht="12.75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68"/>
    </row>
    <row r="45" spans="2:34" ht="24.75" customHeight="1">
      <c r="B45" s="83" t="s">
        <v>10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5"/>
      <c r="AH45" s="68"/>
    </row>
    <row r="46" spans="2:34" ht="4.5" customHeight="1"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8"/>
      <c r="AH46" s="68"/>
    </row>
    <row r="47" spans="2:34" ht="13.5" customHeight="1">
      <c r="B47" s="83" t="s">
        <v>7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5"/>
      <c r="AH47" s="68"/>
    </row>
    <row r="48" spans="2:34" ht="5.25" customHeight="1"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8"/>
      <c r="AH48" s="68"/>
    </row>
    <row r="49" spans="2:34" ht="16.5" customHeight="1">
      <c r="B49" s="83" t="s">
        <v>11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68"/>
    </row>
    <row r="50" spans="2:34" ht="16.5" customHeight="1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1"/>
      <c r="AH50" s="68"/>
    </row>
    <row r="51" spans="2:34" ht="16.5" customHeight="1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  <c r="AH51" s="68"/>
    </row>
    <row r="52" spans="2:34" ht="21.75" customHeight="1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1"/>
      <c r="AH52" s="68"/>
    </row>
    <row r="53" spans="2:34" ht="12.75" customHeight="1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1"/>
      <c r="AH53" s="68"/>
    </row>
    <row r="54" spans="2:34" ht="14.25" customHeight="1"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8"/>
      <c r="AH54" s="68"/>
    </row>
    <row r="55" spans="2:34" ht="12" customHeight="1">
      <c r="B55" s="83" t="s">
        <v>118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5"/>
      <c r="AH55" s="68"/>
    </row>
    <row r="56" spans="2:34" ht="15" customHeight="1"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1"/>
      <c r="AH56" s="68"/>
    </row>
    <row r="57" spans="2:34" ht="11.25" customHeight="1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1"/>
      <c r="AH57" s="68"/>
    </row>
    <row r="58" spans="2:34" ht="16.5" customHeight="1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8"/>
      <c r="AH58" s="68"/>
    </row>
    <row r="59" spans="2:34" ht="18.75" customHeight="1">
      <c r="B59" s="83" t="s">
        <v>12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5"/>
      <c r="AH59" s="68"/>
    </row>
    <row r="60" spans="2:34" ht="11.25" customHeight="1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1"/>
      <c r="AH60" s="68"/>
    </row>
    <row r="61" spans="2:34" ht="2.25" customHeight="1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1"/>
      <c r="AH61" s="68"/>
    </row>
    <row r="62" spans="2:34" ht="6" customHeight="1" hidden="1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1"/>
      <c r="AH62" s="68"/>
    </row>
    <row r="63" spans="2:34" ht="12" customHeight="1" hidden="1"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8"/>
      <c r="AH63" s="68"/>
    </row>
    <row r="64" spans="2:34" ht="36" customHeight="1">
      <c r="B64" s="80" t="s">
        <v>119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2"/>
      <c r="AH64" s="68"/>
    </row>
    <row r="66" spans="8:33" ht="12.75">
      <c r="H66" s="66">
        <f>SUM(H4:H29)</f>
        <v>0</v>
      </c>
      <c r="I66" s="66">
        <f aca="true" t="shared" si="10" ref="I66:AG66">SUM(I4:I29)</f>
        <v>6705.166666666667</v>
      </c>
      <c r="J66" s="66">
        <f t="shared" si="10"/>
        <v>6705.166666666667</v>
      </c>
      <c r="K66" s="66">
        <f t="shared" si="10"/>
        <v>3205.1666666666665</v>
      </c>
      <c r="L66" s="66">
        <f t="shared" si="10"/>
        <v>32318.16666666667</v>
      </c>
      <c r="M66" s="66">
        <f t="shared" si="10"/>
        <v>10298.496666666668</v>
      </c>
      <c r="N66" s="66">
        <f t="shared" si="10"/>
        <v>13031.836666666666</v>
      </c>
      <c r="O66" s="66">
        <f t="shared" si="10"/>
        <v>9288.496666666666</v>
      </c>
      <c r="P66" s="66">
        <f t="shared" si="10"/>
        <v>21145.176666666666</v>
      </c>
      <c r="Q66" s="66">
        <f t="shared" si="10"/>
        <v>14190.166666666666</v>
      </c>
      <c r="R66" s="66">
        <f t="shared" si="10"/>
        <v>30245.166666666664</v>
      </c>
      <c r="S66" s="66">
        <f t="shared" si="10"/>
        <v>25248.76666666667</v>
      </c>
      <c r="T66" s="66">
        <f t="shared" si="10"/>
        <v>16792.43666666667</v>
      </c>
      <c r="U66" s="66">
        <f t="shared" si="10"/>
        <v>14120.766666666666</v>
      </c>
      <c r="V66" s="66">
        <f t="shared" si="10"/>
        <v>14120.766666666666</v>
      </c>
      <c r="W66" s="66">
        <f t="shared" si="10"/>
        <v>46665.76666666666</v>
      </c>
      <c r="X66" s="66">
        <f t="shared" si="10"/>
        <v>43249.83666666667</v>
      </c>
      <c r="Y66" s="66">
        <f t="shared" si="10"/>
        <v>17813.166666666664</v>
      </c>
      <c r="Z66" s="66">
        <f t="shared" si="10"/>
        <v>94566.83666666667</v>
      </c>
      <c r="AA66" s="66">
        <f t="shared" si="10"/>
        <v>42256.83666666666</v>
      </c>
      <c r="AB66" s="66">
        <f t="shared" si="10"/>
        <v>50473.49666666666</v>
      </c>
      <c r="AC66" s="66">
        <f t="shared" si="10"/>
        <v>6436.836666666667</v>
      </c>
      <c r="AD66" s="66">
        <f t="shared" si="10"/>
        <v>23589.83666666667</v>
      </c>
      <c r="AE66" s="66">
        <f t="shared" si="10"/>
        <v>6436.826666666667</v>
      </c>
      <c r="AF66" s="66">
        <f>SUM(AF4:AF29)</f>
        <v>13241.816666666666</v>
      </c>
      <c r="AG66" s="66">
        <f t="shared" si="10"/>
        <v>562147</v>
      </c>
    </row>
    <row r="67" spans="9:32" ht="12.75">
      <c r="I67" s="66">
        <f>+I31</f>
        <v>9200</v>
      </c>
      <c r="J67" s="66">
        <f aca="true" t="shared" si="11" ref="J67:AF67">+J31</f>
        <v>9200</v>
      </c>
      <c r="K67" s="66">
        <f t="shared" si="11"/>
        <v>9200</v>
      </c>
      <c r="L67" s="66">
        <f t="shared" si="11"/>
        <v>9200</v>
      </c>
      <c r="M67" s="66">
        <f t="shared" si="11"/>
        <v>9200</v>
      </c>
      <c r="N67" s="66">
        <f t="shared" si="11"/>
        <v>9200</v>
      </c>
      <c r="O67" s="66">
        <f t="shared" si="11"/>
        <v>9200</v>
      </c>
      <c r="P67" s="66">
        <f t="shared" si="11"/>
        <v>9200</v>
      </c>
      <c r="Q67" s="66">
        <f t="shared" si="11"/>
        <v>9200</v>
      </c>
      <c r="R67" s="66">
        <f t="shared" si="11"/>
        <v>9200</v>
      </c>
      <c r="S67" s="66">
        <f t="shared" si="11"/>
        <v>9200</v>
      </c>
      <c r="T67" s="66">
        <f t="shared" si="11"/>
        <v>9200</v>
      </c>
      <c r="U67" s="66">
        <f t="shared" si="11"/>
        <v>9200</v>
      </c>
      <c r="V67" s="66">
        <f t="shared" si="11"/>
        <v>9200</v>
      </c>
      <c r="W67" s="66">
        <f t="shared" si="11"/>
        <v>9200</v>
      </c>
      <c r="X67" s="66">
        <f t="shared" si="11"/>
        <v>9200</v>
      </c>
      <c r="Y67" s="66">
        <f t="shared" si="11"/>
        <v>9200</v>
      </c>
      <c r="Z67" s="66">
        <f t="shared" si="11"/>
        <v>9200</v>
      </c>
      <c r="AA67" s="66">
        <f t="shared" si="11"/>
        <v>9200</v>
      </c>
      <c r="AB67" s="66">
        <f t="shared" si="11"/>
        <v>9200</v>
      </c>
      <c r="AC67" s="66">
        <f t="shared" si="11"/>
        <v>9200</v>
      </c>
      <c r="AD67" s="66">
        <f t="shared" si="11"/>
        <v>9200</v>
      </c>
      <c r="AE67" s="66">
        <f t="shared" si="11"/>
        <v>9200</v>
      </c>
      <c r="AF67" s="66">
        <f t="shared" si="11"/>
        <v>9200</v>
      </c>
    </row>
    <row r="68" spans="9:32" ht="12.75">
      <c r="I68" s="66">
        <f>+I67+I66</f>
        <v>15905.166666666668</v>
      </c>
      <c r="J68" s="66">
        <f aca="true" t="shared" si="12" ref="J68:AF68">+J67+J66</f>
        <v>15905.166666666668</v>
      </c>
      <c r="K68" s="66">
        <f t="shared" si="12"/>
        <v>12405.166666666666</v>
      </c>
      <c r="L68" s="66">
        <f t="shared" si="12"/>
        <v>41518.16666666667</v>
      </c>
      <c r="M68" s="66">
        <f t="shared" si="12"/>
        <v>19498.496666666666</v>
      </c>
      <c r="N68" s="66">
        <f t="shared" si="12"/>
        <v>22231.836666666666</v>
      </c>
      <c r="O68" s="66">
        <f t="shared" si="12"/>
        <v>18488.496666666666</v>
      </c>
      <c r="P68" s="66">
        <f t="shared" si="12"/>
        <v>30345.176666666666</v>
      </c>
      <c r="Q68" s="66">
        <f t="shared" si="12"/>
        <v>23390.166666666664</v>
      </c>
      <c r="R68" s="66">
        <f t="shared" si="12"/>
        <v>39445.166666666664</v>
      </c>
      <c r="S68" s="66">
        <f t="shared" si="12"/>
        <v>34448.76666666667</v>
      </c>
      <c r="T68" s="66">
        <f t="shared" si="12"/>
        <v>25992.43666666667</v>
      </c>
      <c r="U68" s="66">
        <f t="shared" si="12"/>
        <v>23320.766666666666</v>
      </c>
      <c r="V68" s="66">
        <f t="shared" si="12"/>
        <v>23320.766666666666</v>
      </c>
      <c r="W68" s="66">
        <f t="shared" si="12"/>
        <v>55865.76666666666</v>
      </c>
      <c r="X68" s="66">
        <f t="shared" si="12"/>
        <v>52449.83666666667</v>
      </c>
      <c r="Y68" s="66">
        <f t="shared" si="12"/>
        <v>27013.166666666664</v>
      </c>
      <c r="Z68" s="66">
        <f t="shared" si="12"/>
        <v>103766.83666666667</v>
      </c>
      <c r="AA68" s="66">
        <f t="shared" si="12"/>
        <v>51456.83666666666</v>
      </c>
      <c r="AB68" s="66">
        <f t="shared" si="12"/>
        <v>59673.49666666666</v>
      </c>
      <c r="AC68" s="66">
        <f t="shared" si="12"/>
        <v>15636.836666666666</v>
      </c>
      <c r="AD68" s="66">
        <f t="shared" si="12"/>
        <v>32789.83666666667</v>
      </c>
      <c r="AE68" s="66">
        <f t="shared" si="12"/>
        <v>15636.826666666668</v>
      </c>
      <c r="AF68" s="66">
        <f t="shared" si="12"/>
        <v>22441.816666666666</v>
      </c>
    </row>
    <row r="69" spans="9:32" ht="12.75">
      <c r="I69" s="75">
        <f>+I68*1.2</f>
        <v>19086.2</v>
      </c>
      <c r="J69" s="75">
        <f aca="true" t="shared" si="13" ref="J69:AF69">+J68*1.2</f>
        <v>19086.2</v>
      </c>
      <c r="K69" s="75">
        <f t="shared" si="13"/>
        <v>14886.199999999999</v>
      </c>
      <c r="L69" s="75">
        <f t="shared" si="13"/>
        <v>49821.8</v>
      </c>
      <c r="M69" s="75">
        <f t="shared" si="13"/>
        <v>23398.196</v>
      </c>
      <c r="N69" s="75">
        <f t="shared" si="13"/>
        <v>26678.203999999998</v>
      </c>
      <c r="O69" s="75">
        <f t="shared" si="13"/>
        <v>22186.196</v>
      </c>
      <c r="P69" s="75">
        <f t="shared" si="13"/>
        <v>36414.212</v>
      </c>
      <c r="Q69" s="75">
        <f t="shared" si="13"/>
        <v>28068.199999999997</v>
      </c>
      <c r="R69" s="75">
        <f t="shared" si="13"/>
        <v>47334.2</v>
      </c>
      <c r="S69" s="75">
        <f t="shared" si="13"/>
        <v>41338.520000000004</v>
      </c>
      <c r="T69" s="75">
        <f t="shared" si="13"/>
        <v>31190.924</v>
      </c>
      <c r="U69" s="75">
        <f t="shared" si="13"/>
        <v>27984.92</v>
      </c>
      <c r="V69" s="75">
        <f t="shared" si="13"/>
        <v>27984.92</v>
      </c>
      <c r="W69" s="75">
        <f t="shared" si="13"/>
        <v>67038.92</v>
      </c>
      <c r="X69" s="75">
        <f t="shared" si="13"/>
        <v>62939.804000000004</v>
      </c>
      <c r="Y69" s="75">
        <f t="shared" si="13"/>
        <v>32415.799999999996</v>
      </c>
      <c r="Z69" s="75">
        <f t="shared" si="13"/>
        <v>124520.204</v>
      </c>
      <c r="AA69" s="75">
        <f t="shared" si="13"/>
        <v>61748.20399999999</v>
      </c>
      <c r="AB69" s="75">
        <f t="shared" si="13"/>
        <v>71608.19599999998</v>
      </c>
      <c r="AC69" s="75">
        <f t="shared" si="13"/>
        <v>18764.203999999998</v>
      </c>
      <c r="AD69" s="75">
        <f t="shared" si="13"/>
        <v>39347.804000000004</v>
      </c>
      <c r="AE69" s="75">
        <f t="shared" si="13"/>
        <v>18764.192</v>
      </c>
      <c r="AF69" s="75">
        <f t="shared" si="13"/>
        <v>26930.179999999997</v>
      </c>
    </row>
  </sheetData>
  <sheetProtection/>
  <mergeCells count="28">
    <mergeCell ref="D2:D3"/>
    <mergeCell ref="C8:C12"/>
    <mergeCell ref="B39:G39"/>
    <mergeCell ref="B35:G35"/>
    <mergeCell ref="C5:C7"/>
    <mergeCell ref="E2:E3"/>
    <mergeCell ref="B34:G34"/>
    <mergeCell ref="B38:G38"/>
    <mergeCell ref="B37:G37"/>
    <mergeCell ref="B33:G33"/>
    <mergeCell ref="U2:AG2"/>
    <mergeCell ref="B32:G32"/>
    <mergeCell ref="B2:B3"/>
    <mergeCell ref="F2:F3"/>
    <mergeCell ref="G2:G3"/>
    <mergeCell ref="C2:C3"/>
    <mergeCell ref="C13:C19"/>
    <mergeCell ref="B4:B29"/>
    <mergeCell ref="B30:G30"/>
    <mergeCell ref="B31:G31"/>
    <mergeCell ref="B36:G36"/>
    <mergeCell ref="B64:AG64"/>
    <mergeCell ref="B45:AG46"/>
    <mergeCell ref="B47:AG48"/>
    <mergeCell ref="B49:AG54"/>
    <mergeCell ref="B55:AG58"/>
    <mergeCell ref="B40:G40"/>
    <mergeCell ref="B59:AG6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60" r:id="rId1"/>
  <headerFooter alignWithMargins="0">
    <oddHeader>&amp;C&amp;"Arial,Negrito"&amp;11ANEXO I - CRONOGRAMA DE DESEMBOLSO - EXECUTIVO FINANCEIRO E AVALIAÇÃO (*)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m818429</cp:lastModifiedBy>
  <cp:lastPrinted>2016-01-12T10:59:33Z</cp:lastPrinted>
  <dcterms:created xsi:type="dcterms:W3CDTF">2015-04-09T13:50:33Z</dcterms:created>
  <dcterms:modified xsi:type="dcterms:W3CDTF">2016-03-15T13:28:42Z</dcterms:modified>
  <cp:category/>
  <cp:version/>
  <cp:contentType/>
  <cp:contentStatus/>
</cp:coreProperties>
</file>